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6\Pèlerins\"/>
    </mc:Choice>
  </mc:AlternateContent>
  <xr:revisionPtr revIDLastSave="0" documentId="13_ncr:1_{DB213622-FE12-469C-976B-854FA73C945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INAY-LE-CHATEAU" sheetId="1" r:id="rId1"/>
    <sheet name="BOUZAIS" sheetId="6" r:id="rId2"/>
    <sheet name="VELLES" sheetId="10" r:id="rId3"/>
    <sheet name="SORGES" sheetId="9" r:id="rId4"/>
    <sheet name="SAINT FERME" sheetId="7" r:id="rId5"/>
    <sheet name="LES 5 REFUGES" sheetId="8" r:id="rId6"/>
    <sheet name="Feuil1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0" l="1"/>
  <c r="B22" i="6"/>
  <c r="B23" i="6" s="1"/>
  <c r="B22" i="7" l="1"/>
  <c r="B22" i="1"/>
  <c r="B22" i="9"/>
  <c r="B20" i="6"/>
  <c r="B19" i="6"/>
  <c r="B19" i="7"/>
  <c r="B19" i="1"/>
  <c r="B19" i="10"/>
  <c r="G10" i="11" l="1"/>
  <c r="G11" i="11" s="1"/>
  <c r="F10" i="11"/>
  <c r="E10" i="11"/>
  <c r="D10" i="11"/>
  <c r="D11" i="11" s="1"/>
  <c r="C10" i="11"/>
  <c r="B10" i="11"/>
  <c r="F11" i="11"/>
  <c r="E11" i="11"/>
  <c r="C11" i="11"/>
  <c r="B11" i="11"/>
  <c r="G8" i="11"/>
  <c r="G9" i="11" s="1"/>
  <c r="F8" i="11"/>
  <c r="F9" i="11" s="1"/>
  <c r="E8" i="11"/>
  <c r="D8" i="11"/>
  <c r="D9" i="11" s="1"/>
  <c r="E9" i="11"/>
  <c r="C8" i="11"/>
  <c r="C9" i="11"/>
  <c r="B8" i="11"/>
  <c r="B9" i="11"/>
  <c r="G7" i="11"/>
  <c r="G6" i="11"/>
  <c r="F7" i="11"/>
  <c r="F6" i="11"/>
  <c r="E7" i="11"/>
  <c r="E6" i="11"/>
  <c r="D7" i="11"/>
  <c r="D6" i="11"/>
  <c r="C7" i="11"/>
  <c r="C6" i="11"/>
  <c r="B7" i="11"/>
  <c r="B6" i="11"/>
  <c r="F5" i="11"/>
  <c r="F4" i="11"/>
  <c r="E5" i="11"/>
  <c r="E4" i="11"/>
  <c r="D5" i="11"/>
  <c r="D4" i="11"/>
  <c r="G4" i="11" s="1"/>
  <c r="C5" i="11"/>
  <c r="C4" i="11"/>
  <c r="G5" i="11"/>
  <c r="B5" i="11"/>
  <c r="B4" i="11"/>
  <c r="B16" i="9"/>
  <c r="B16" i="1"/>
  <c r="B16" i="10"/>
  <c r="B16" i="7"/>
  <c r="B16" i="6"/>
  <c r="B13" i="1"/>
  <c r="B14" i="1" s="1"/>
  <c r="B13" i="10"/>
  <c r="B13" i="9"/>
  <c r="B14" i="9" s="1"/>
  <c r="B19" i="9" l="1"/>
  <c r="B14" i="6"/>
  <c r="B13" i="6"/>
  <c r="B13" i="7"/>
  <c r="B11" i="9"/>
  <c r="B10" i="9"/>
  <c r="B11" i="6"/>
  <c r="B10" i="6"/>
  <c r="B10" i="10"/>
  <c r="B11" i="10" s="1"/>
  <c r="C10" i="8"/>
  <c r="B48" i="8"/>
  <c r="B45" i="8"/>
  <c r="B42" i="8"/>
  <c r="B39" i="8"/>
  <c r="B36" i="8"/>
  <c r="B33" i="8"/>
  <c r="B30" i="8"/>
  <c r="B27" i="8"/>
  <c r="B24" i="8"/>
  <c r="B21" i="8"/>
  <c r="B18" i="8"/>
  <c r="B15" i="8"/>
  <c r="B12" i="8"/>
  <c r="B10" i="1"/>
  <c r="B11" i="1" s="1"/>
  <c r="B10" i="7"/>
  <c r="B11" i="7" s="1"/>
  <c r="B7" i="8"/>
  <c r="B7" i="6"/>
  <c r="B8" i="6" s="1"/>
  <c r="B51" i="6"/>
  <c r="B51" i="10"/>
  <c r="B7" i="10"/>
  <c r="B8" i="10" s="1"/>
  <c r="B51" i="9"/>
  <c r="B8" i="9"/>
  <c r="B7" i="9"/>
  <c r="B51" i="1"/>
  <c r="B7" i="1"/>
  <c r="B8" i="1" s="1"/>
  <c r="B51" i="7" l="1"/>
  <c r="B8" i="7"/>
  <c r="B7" i="7"/>
  <c r="B9" i="8"/>
  <c r="B10" i="8" s="1"/>
  <c r="B11" i="8" s="1"/>
  <c r="B6" i="8"/>
  <c r="B13" i="8" l="1"/>
  <c r="B16" i="8" s="1"/>
  <c r="B19" i="8" s="1"/>
  <c r="C10" i="6"/>
  <c r="C13" i="6" s="1"/>
  <c r="C16" i="6" s="1"/>
  <c r="C7" i="1"/>
  <c r="C10" i="1" s="1"/>
  <c r="C7" i="6"/>
  <c r="C7" i="10"/>
  <c r="C7" i="7"/>
  <c r="C7" i="9"/>
  <c r="C48" i="8"/>
  <c r="C45" i="8"/>
  <c r="C42" i="8"/>
  <c r="C39" i="8"/>
  <c r="C36" i="8"/>
  <c r="C33" i="8"/>
  <c r="C30" i="8"/>
  <c r="C27" i="8"/>
  <c r="C24" i="8"/>
  <c r="C21" i="8"/>
  <c r="C18" i="8"/>
  <c r="C15" i="8"/>
  <c r="C12" i="8"/>
  <c r="C9" i="8"/>
  <c r="C6" i="8"/>
  <c r="C51" i="7"/>
  <c r="C51" i="9"/>
  <c r="C52" i="9" s="1"/>
  <c r="C51" i="10"/>
  <c r="C51" i="6"/>
  <c r="C51" i="1"/>
  <c r="D51" i="9"/>
  <c r="G50" i="8"/>
  <c r="G49" i="8"/>
  <c r="G47" i="8"/>
  <c r="G46" i="8"/>
  <c r="H10" i="6"/>
  <c r="G10" i="6"/>
  <c r="H13" i="6"/>
  <c r="E7" i="10"/>
  <c r="C19" i="6" l="1"/>
  <c r="C22" i="6" s="1"/>
  <c r="C25" i="6" s="1"/>
  <c r="C28" i="6" s="1"/>
  <c r="C31" i="6" s="1"/>
  <c r="C34" i="6" s="1"/>
  <c r="C37" i="6" s="1"/>
  <c r="C40" i="6" s="1"/>
  <c r="C43" i="6" s="1"/>
  <c r="B17" i="6"/>
  <c r="B22" i="8"/>
  <c r="G11" i="6"/>
  <c r="C10" i="7"/>
  <c r="C10" i="9"/>
  <c r="C13" i="9" s="1"/>
  <c r="C16" i="9" s="1"/>
  <c r="C10" i="10"/>
  <c r="G13" i="6"/>
  <c r="G16" i="6" s="1"/>
  <c r="G19" i="6" s="1"/>
  <c r="G22" i="6" s="1"/>
  <c r="G25" i="6" s="1"/>
  <c r="G28" i="6" s="1"/>
  <c r="G31" i="6" s="1"/>
  <c r="C13" i="1"/>
  <c r="C16" i="1" s="1"/>
  <c r="C51" i="8"/>
  <c r="C7" i="8"/>
  <c r="B8" i="8" s="1"/>
  <c r="H16" i="6"/>
  <c r="H19" i="6" s="1"/>
  <c r="C19" i="9" l="1"/>
  <c r="B17" i="9"/>
  <c r="C19" i="1"/>
  <c r="B17" i="1"/>
  <c r="B25" i="8"/>
  <c r="G14" i="6"/>
  <c r="C13" i="7"/>
  <c r="C13" i="10"/>
  <c r="C13" i="8"/>
  <c r="B14" i="8" s="1"/>
  <c r="G20" i="6"/>
  <c r="H22" i="6"/>
  <c r="H25" i="6" s="1"/>
  <c r="G26" i="6" s="1"/>
  <c r="G34" i="6"/>
  <c r="G17" i="6"/>
  <c r="C22" i="9" l="1"/>
  <c r="B20" i="9"/>
  <c r="C22" i="1"/>
  <c r="B20" i="1"/>
  <c r="C16" i="10"/>
  <c r="B14" i="10"/>
  <c r="C16" i="7"/>
  <c r="B14" i="7"/>
  <c r="B28" i="8"/>
  <c r="C16" i="8"/>
  <c r="B17" i="8" s="1"/>
  <c r="G23" i="6"/>
  <c r="G37" i="6"/>
  <c r="H26" i="6"/>
  <c r="H28" i="6"/>
  <c r="F10" i="9"/>
  <c r="F13" i="9" s="1"/>
  <c r="E13" i="9"/>
  <c r="E16" i="9" s="1"/>
  <c r="F7" i="7"/>
  <c r="F10" i="7" s="1"/>
  <c r="F13" i="7" s="1"/>
  <c r="F16" i="7" s="1"/>
  <c r="F19" i="7" s="1"/>
  <c r="F7" i="9"/>
  <c r="E10" i="10"/>
  <c r="E13" i="10" s="1"/>
  <c r="E16" i="10" s="1"/>
  <c r="E19" i="10" s="1"/>
  <c r="E22" i="10" s="1"/>
  <c r="E25" i="10" s="1"/>
  <c r="E28" i="10" s="1"/>
  <c r="E31" i="10" s="1"/>
  <c r="E34" i="10" s="1"/>
  <c r="E37" i="10" s="1"/>
  <c r="E40" i="10" s="1"/>
  <c r="E43" i="10" s="1"/>
  <c r="F7" i="6"/>
  <c r="F10" i="6" s="1"/>
  <c r="E7" i="6"/>
  <c r="E10" i="6" s="1"/>
  <c r="E13" i="6" s="1"/>
  <c r="E7" i="9"/>
  <c r="E10" i="9" s="1"/>
  <c r="D7" i="9"/>
  <c r="D7" i="10"/>
  <c r="C25" i="1" l="1"/>
  <c r="C28" i="1" s="1"/>
  <c r="C31" i="1" s="1"/>
  <c r="C34" i="1" s="1"/>
  <c r="C37" i="1" s="1"/>
  <c r="C40" i="1" s="1"/>
  <c r="C43" i="1" s="1"/>
  <c r="B23" i="1"/>
  <c r="C25" i="9"/>
  <c r="C28" i="9" s="1"/>
  <c r="C31" i="9" s="1"/>
  <c r="C34" i="9" s="1"/>
  <c r="C37" i="9" s="1"/>
  <c r="C40" i="9" s="1"/>
  <c r="C43" i="9" s="1"/>
  <c r="C46" i="9" s="1"/>
  <c r="B23" i="9"/>
  <c r="C19" i="7"/>
  <c r="B17" i="7"/>
  <c r="C19" i="10"/>
  <c r="B17" i="10"/>
  <c r="B31" i="8"/>
  <c r="D10" i="9"/>
  <c r="C11" i="9" s="1"/>
  <c r="C8" i="9"/>
  <c r="E11" i="9"/>
  <c r="D8" i="10"/>
  <c r="C8" i="10"/>
  <c r="C19" i="8"/>
  <c r="B20" i="8" s="1"/>
  <c r="F20" i="7"/>
  <c r="F22" i="7"/>
  <c r="E14" i="9"/>
  <c r="F16" i="9"/>
  <c r="E17" i="9" s="1"/>
  <c r="E19" i="9"/>
  <c r="E22" i="9" s="1"/>
  <c r="E8" i="9"/>
  <c r="H31" i="6"/>
  <c r="G29" i="6"/>
  <c r="G40" i="6"/>
  <c r="F11" i="6"/>
  <c r="F13" i="6"/>
  <c r="E14" i="6" s="1"/>
  <c r="E8" i="6"/>
  <c r="E16" i="6"/>
  <c r="D10" i="10"/>
  <c r="C11" i="10" s="1"/>
  <c r="E11" i="6"/>
  <c r="D7" i="6"/>
  <c r="C8" i="6" s="1"/>
  <c r="C22" i="7" l="1"/>
  <c r="B20" i="7"/>
  <c r="C22" i="10"/>
  <c r="B20" i="10"/>
  <c r="B34" i="8"/>
  <c r="D13" i="9"/>
  <c r="C14" i="9" s="1"/>
  <c r="D11" i="9"/>
  <c r="C22" i="8"/>
  <c r="B23" i="8" s="1"/>
  <c r="F23" i="7"/>
  <c r="F25" i="7"/>
  <c r="E25" i="9"/>
  <c r="F17" i="9"/>
  <c r="F19" i="9"/>
  <c r="D16" i="9"/>
  <c r="C17" i="9" s="1"/>
  <c r="F14" i="6"/>
  <c r="F16" i="6"/>
  <c r="E17" i="6" s="1"/>
  <c r="G43" i="6"/>
  <c r="G43" i="8" s="1"/>
  <c r="H34" i="6"/>
  <c r="G32" i="6"/>
  <c r="G32" i="8" s="1"/>
  <c r="E19" i="6"/>
  <c r="D11" i="10"/>
  <c r="D13" i="10"/>
  <c r="C14" i="10" s="1"/>
  <c r="D8" i="6"/>
  <c r="D10" i="6"/>
  <c r="C11" i="6" s="1"/>
  <c r="D6" i="8"/>
  <c r="E7" i="7"/>
  <c r="D7" i="7"/>
  <c r="C8" i="7" s="1"/>
  <c r="D7" i="1"/>
  <c r="C8" i="1" s="1"/>
  <c r="E7" i="1"/>
  <c r="F7" i="1"/>
  <c r="G7" i="1"/>
  <c r="H7" i="1"/>
  <c r="I7" i="1"/>
  <c r="I10" i="1" s="1"/>
  <c r="I13" i="1" s="1"/>
  <c r="I16" i="1" s="1"/>
  <c r="I19" i="1" s="1"/>
  <c r="J7" i="1"/>
  <c r="J10" i="1" s="1"/>
  <c r="K7" i="1"/>
  <c r="L7" i="1"/>
  <c r="L10" i="1" s="1"/>
  <c r="L13" i="1" s="1"/>
  <c r="L16" i="1" s="1"/>
  <c r="L19" i="1" s="1"/>
  <c r="G8" i="1"/>
  <c r="H51" i="1"/>
  <c r="H51" i="6"/>
  <c r="H51" i="7"/>
  <c r="D51" i="7"/>
  <c r="C52" i="7" s="1"/>
  <c r="D51" i="10"/>
  <c r="C52" i="10" s="1"/>
  <c r="D51" i="6"/>
  <c r="D51" i="1"/>
  <c r="D48" i="8"/>
  <c r="D45" i="8"/>
  <c r="D42" i="8"/>
  <c r="D39" i="8"/>
  <c r="D36" i="8"/>
  <c r="D33" i="8"/>
  <c r="D30" i="8"/>
  <c r="D27" i="8"/>
  <c r="D24" i="8"/>
  <c r="D21" i="8"/>
  <c r="D18" i="8"/>
  <c r="D15" i="8"/>
  <c r="D12" i="8"/>
  <c r="D9" i="8"/>
  <c r="P48" i="8"/>
  <c r="P45" i="8"/>
  <c r="P42" i="8"/>
  <c r="P39" i="8"/>
  <c r="P36" i="8"/>
  <c r="P33" i="8"/>
  <c r="P30" i="8"/>
  <c r="P27" i="8"/>
  <c r="P24" i="8"/>
  <c r="P21" i="8"/>
  <c r="P18" i="8"/>
  <c r="P15" i="8"/>
  <c r="P12" i="8"/>
  <c r="P9" i="8"/>
  <c r="P6" i="8"/>
  <c r="P7" i="8" s="1"/>
  <c r="E48" i="8"/>
  <c r="E9" i="8"/>
  <c r="E12" i="8"/>
  <c r="E15" i="8"/>
  <c r="E18" i="8"/>
  <c r="E21" i="8"/>
  <c r="E24" i="8"/>
  <c r="E27" i="8"/>
  <c r="E30" i="8"/>
  <c r="E33" i="8"/>
  <c r="E36" i="8"/>
  <c r="E39" i="8"/>
  <c r="E42" i="8"/>
  <c r="E45" i="8"/>
  <c r="E6" i="8"/>
  <c r="F51" i="7"/>
  <c r="F51" i="9"/>
  <c r="F50" i="9"/>
  <c r="E51" i="10"/>
  <c r="E50" i="10"/>
  <c r="E49" i="10"/>
  <c r="F51" i="6"/>
  <c r="F49" i="6"/>
  <c r="F51" i="1"/>
  <c r="G51" i="9"/>
  <c r="G51" i="7"/>
  <c r="G51" i="6"/>
  <c r="G51" i="1"/>
  <c r="G6" i="8"/>
  <c r="G7" i="8" s="1"/>
  <c r="G9" i="8"/>
  <c r="G12" i="8"/>
  <c r="G15" i="8"/>
  <c r="G18" i="8"/>
  <c r="G21" i="8"/>
  <c r="G24" i="8"/>
  <c r="G27" i="8"/>
  <c r="G30" i="8"/>
  <c r="G33" i="8"/>
  <c r="G36" i="8"/>
  <c r="G39" i="8"/>
  <c r="G42" i="8"/>
  <c r="G45" i="8"/>
  <c r="G48" i="8"/>
  <c r="Q7" i="7"/>
  <c r="Q10" i="7" s="1"/>
  <c r="Q13" i="7" s="1"/>
  <c r="Q16" i="7" s="1"/>
  <c r="Q19" i="7" s="1"/>
  <c r="Q22" i="7" s="1"/>
  <c r="Q25" i="7" s="1"/>
  <c r="Q28" i="7" s="1"/>
  <c r="Q31" i="7" s="1"/>
  <c r="Q34" i="7" s="1"/>
  <c r="Q37" i="7" s="1"/>
  <c r="Q40" i="7" s="1"/>
  <c r="Q43" i="7" s="1"/>
  <c r="Q46" i="7" s="1"/>
  <c r="Q49" i="7" s="1"/>
  <c r="P7" i="7"/>
  <c r="P10" i="7" s="1"/>
  <c r="O7" i="7"/>
  <c r="O10" i="7" s="1"/>
  <c r="O13" i="7" s="1"/>
  <c r="O16" i="7" s="1"/>
  <c r="O19" i="7" s="1"/>
  <c r="N7" i="7"/>
  <c r="M7" i="7"/>
  <c r="M10" i="7" s="1"/>
  <c r="M13" i="7" s="1"/>
  <c r="L7" i="7"/>
  <c r="L10" i="7" s="1"/>
  <c r="K7" i="7"/>
  <c r="K8" i="7" s="1"/>
  <c r="J7" i="7"/>
  <c r="I7" i="7"/>
  <c r="I10" i="7" s="1"/>
  <c r="H7" i="7"/>
  <c r="O6" i="8"/>
  <c r="O7" i="8" s="1"/>
  <c r="N6" i="8"/>
  <c r="N7" i="8" s="1"/>
  <c r="M6" i="8"/>
  <c r="M7" i="8" s="1"/>
  <c r="L6" i="8"/>
  <c r="L7" i="8" s="1"/>
  <c r="K6" i="8"/>
  <c r="K7" i="8" s="1"/>
  <c r="J6" i="8"/>
  <c r="J7" i="8" s="1"/>
  <c r="I6" i="8"/>
  <c r="I7" i="8" s="1"/>
  <c r="H6" i="8"/>
  <c r="H7" i="8" s="1"/>
  <c r="Q9" i="8"/>
  <c r="O9" i="8"/>
  <c r="N9" i="8"/>
  <c r="M9" i="8"/>
  <c r="L9" i="8"/>
  <c r="K9" i="8"/>
  <c r="J9" i="8"/>
  <c r="I9" i="8"/>
  <c r="H9" i="8"/>
  <c r="Q12" i="8"/>
  <c r="O12" i="8"/>
  <c r="N12" i="8"/>
  <c r="M12" i="8"/>
  <c r="L12" i="8"/>
  <c r="K12" i="8"/>
  <c r="I12" i="8"/>
  <c r="H12" i="8"/>
  <c r="Q15" i="8"/>
  <c r="O15" i="8"/>
  <c r="N15" i="8"/>
  <c r="M15" i="8"/>
  <c r="L15" i="8"/>
  <c r="K15" i="8"/>
  <c r="J15" i="8"/>
  <c r="I15" i="8"/>
  <c r="H15" i="8"/>
  <c r="Q18" i="8"/>
  <c r="O18" i="8"/>
  <c r="N18" i="8"/>
  <c r="M18" i="8"/>
  <c r="L18" i="8"/>
  <c r="K18" i="8"/>
  <c r="J18" i="8"/>
  <c r="I18" i="8"/>
  <c r="H18" i="8"/>
  <c r="Q21" i="8"/>
  <c r="O21" i="8"/>
  <c r="N21" i="8"/>
  <c r="M21" i="8"/>
  <c r="L21" i="8"/>
  <c r="K21" i="8"/>
  <c r="J21" i="8"/>
  <c r="I21" i="8"/>
  <c r="H21" i="8"/>
  <c r="Q24" i="8"/>
  <c r="O24" i="8"/>
  <c r="N24" i="8"/>
  <c r="M24" i="8"/>
  <c r="L24" i="8"/>
  <c r="K24" i="8"/>
  <c r="J24" i="8"/>
  <c r="I24" i="8"/>
  <c r="H24" i="8"/>
  <c r="Q27" i="8"/>
  <c r="O27" i="8"/>
  <c r="N27" i="8"/>
  <c r="M27" i="8"/>
  <c r="L27" i="8"/>
  <c r="K27" i="8"/>
  <c r="J27" i="8"/>
  <c r="I27" i="8"/>
  <c r="H27" i="8"/>
  <c r="Q30" i="8"/>
  <c r="O30" i="8"/>
  <c r="N30" i="8"/>
  <c r="M30" i="8"/>
  <c r="L30" i="8"/>
  <c r="K30" i="8"/>
  <c r="J30" i="8"/>
  <c r="I30" i="8"/>
  <c r="H30" i="8"/>
  <c r="Q33" i="8"/>
  <c r="O33" i="8"/>
  <c r="N33" i="8"/>
  <c r="M33" i="8"/>
  <c r="L33" i="8"/>
  <c r="K33" i="8"/>
  <c r="J33" i="8"/>
  <c r="I33" i="8"/>
  <c r="H33" i="8"/>
  <c r="Q36" i="8"/>
  <c r="O36" i="8"/>
  <c r="N36" i="8"/>
  <c r="M36" i="8"/>
  <c r="L36" i="8"/>
  <c r="K36" i="8"/>
  <c r="J36" i="8"/>
  <c r="I36" i="8"/>
  <c r="H36" i="8"/>
  <c r="Q39" i="8"/>
  <c r="O39" i="8"/>
  <c r="N39" i="8"/>
  <c r="M39" i="8"/>
  <c r="L39" i="8"/>
  <c r="K39" i="8"/>
  <c r="J39" i="8"/>
  <c r="I39" i="8"/>
  <c r="H39" i="8"/>
  <c r="Q42" i="8"/>
  <c r="O42" i="8"/>
  <c r="N42" i="8"/>
  <c r="M42" i="8"/>
  <c r="L42" i="8"/>
  <c r="K42" i="8"/>
  <c r="J42" i="8"/>
  <c r="I42" i="8"/>
  <c r="H42" i="8"/>
  <c r="Q45" i="8"/>
  <c r="O45" i="8"/>
  <c r="N45" i="8"/>
  <c r="M45" i="8"/>
  <c r="L45" i="8"/>
  <c r="K45" i="8"/>
  <c r="J45" i="8"/>
  <c r="I45" i="8"/>
  <c r="H45" i="8"/>
  <c r="Q48" i="8"/>
  <c r="O48" i="8"/>
  <c r="N48" i="8"/>
  <c r="M48" i="8"/>
  <c r="L48" i="8"/>
  <c r="K48" i="8"/>
  <c r="J48" i="8"/>
  <c r="I48" i="8"/>
  <c r="H48" i="8"/>
  <c r="G10" i="8"/>
  <c r="E51" i="9"/>
  <c r="H49" i="6"/>
  <c r="E51" i="7"/>
  <c r="E52" i="7" s="1"/>
  <c r="E47" i="6"/>
  <c r="E49" i="6"/>
  <c r="E51" i="6"/>
  <c r="I51" i="1"/>
  <c r="E51" i="1"/>
  <c r="G20" i="8"/>
  <c r="G19" i="8"/>
  <c r="I7" i="6"/>
  <c r="I51" i="7"/>
  <c r="I49" i="6"/>
  <c r="I28" i="6"/>
  <c r="I51" i="6"/>
  <c r="G22" i="8"/>
  <c r="G23" i="8"/>
  <c r="J51" i="7"/>
  <c r="J51" i="6"/>
  <c r="J7" i="6"/>
  <c r="J10" i="6" s="1"/>
  <c r="O7" i="1"/>
  <c r="O10" i="1" s="1"/>
  <c r="O13" i="1" s="1"/>
  <c r="O16" i="1" s="1"/>
  <c r="O19" i="1" s="1"/>
  <c r="O22" i="1" s="1"/>
  <c r="O25" i="1" s="1"/>
  <c r="O28" i="1" s="1"/>
  <c r="O31" i="1" s="1"/>
  <c r="O34" i="1" s="1"/>
  <c r="O37" i="1" s="1"/>
  <c r="O40" i="1" s="1"/>
  <c r="O43" i="1" s="1"/>
  <c r="O46" i="1" s="1"/>
  <c r="O49" i="1" s="1"/>
  <c r="O8" i="1"/>
  <c r="J51" i="1"/>
  <c r="G25" i="8"/>
  <c r="K51" i="7"/>
  <c r="G29" i="8"/>
  <c r="G28" i="8"/>
  <c r="K51" i="6"/>
  <c r="K7" i="6"/>
  <c r="K10" i="6" s="1"/>
  <c r="K13" i="6" s="1"/>
  <c r="K51" i="1"/>
  <c r="K50" i="1"/>
  <c r="L8" i="1"/>
  <c r="G31" i="8"/>
  <c r="G34" i="8"/>
  <c r="L50" i="1"/>
  <c r="M50" i="1"/>
  <c r="N50" i="1"/>
  <c r="M8" i="6"/>
  <c r="L8" i="6"/>
  <c r="P8" i="6"/>
  <c r="M8" i="1"/>
  <c r="G37" i="8"/>
  <c r="L51" i="7"/>
  <c r="G40" i="8"/>
  <c r="M51" i="6"/>
  <c r="M7" i="6"/>
  <c r="M10" i="6" s="1"/>
  <c r="L7" i="6"/>
  <c r="L10" i="6" s="1"/>
  <c r="L51" i="6"/>
  <c r="M51" i="1"/>
  <c r="M7" i="1"/>
  <c r="M10" i="1" s="1"/>
  <c r="M13" i="1" s="1"/>
  <c r="L51" i="1"/>
  <c r="M51" i="7"/>
  <c r="N51" i="7"/>
  <c r="O51" i="7"/>
  <c r="P51" i="7"/>
  <c r="Q51" i="7"/>
  <c r="N7" i="1"/>
  <c r="O51" i="1"/>
  <c r="N51" i="1"/>
  <c r="Q7" i="6"/>
  <c r="Q10" i="6" s="1"/>
  <c r="Q13" i="6" s="1"/>
  <c r="Q16" i="6" s="1"/>
  <c r="Q19" i="6" s="1"/>
  <c r="Q22" i="6" s="1"/>
  <c r="Q25" i="6" s="1"/>
  <c r="Q28" i="6" s="1"/>
  <c r="Q31" i="6" s="1"/>
  <c r="Q34" i="6" s="1"/>
  <c r="Q37" i="6" s="1"/>
  <c r="Q40" i="6" s="1"/>
  <c r="Q43" i="6" s="1"/>
  <c r="Q46" i="6" s="1"/>
  <c r="Q49" i="6" s="1"/>
  <c r="P7" i="6"/>
  <c r="P10" i="6" s="1"/>
  <c r="O7" i="6"/>
  <c r="O10" i="6" s="1"/>
  <c r="O13" i="6" s="1"/>
  <c r="O16" i="6" s="1"/>
  <c r="O19" i="6" s="1"/>
  <c r="O22" i="6" s="1"/>
  <c r="O25" i="6" s="1"/>
  <c r="O28" i="6" s="1"/>
  <c r="Q51" i="6"/>
  <c r="P51" i="6"/>
  <c r="N51" i="6"/>
  <c r="O51" i="6"/>
  <c r="N7" i="6"/>
  <c r="E50" i="9"/>
  <c r="C25" i="10" l="1"/>
  <c r="C28" i="10" s="1"/>
  <c r="C31" i="10" s="1"/>
  <c r="C34" i="10" s="1"/>
  <c r="C37" i="10" s="1"/>
  <c r="C40" i="10" s="1"/>
  <c r="C43" i="10" s="1"/>
  <c r="B23" i="10"/>
  <c r="C25" i="7"/>
  <c r="C28" i="7" s="1"/>
  <c r="C31" i="7" s="1"/>
  <c r="C34" i="7" s="1"/>
  <c r="C37" i="7" s="1"/>
  <c r="C40" i="7" s="1"/>
  <c r="C43" i="7" s="1"/>
  <c r="C46" i="7" s="1"/>
  <c r="B23" i="7"/>
  <c r="B37" i="8"/>
  <c r="D14" i="9"/>
  <c r="E52" i="9"/>
  <c r="D52" i="6"/>
  <c r="C52" i="6"/>
  <c r="D52" i="1"/>
  <c r="C52" i="1"/>
  <c r="G13" i="8"/>
  <c r="G16" i="8" s="1"/>
  <c r="C25" i="8"/>
  <c r="B26" i="8" s="1"/>
  <c r="K10" i="7"/>
  <c r="K11" i="7" s="1"/>
  <c r="D8" i="7"/>
  <c r="D10" i="7"/>
  <c r="C11" i="7" s="1"/>
  <c r="D52" i="7"/>
  <c r="E8" i="7"/>
  <c r="E10" i="7"/>
  <c r="F26" i="7"/>
  <c r="F28" i="7"/>
  <c r="E20" i="9"/>
  <c r="F20" i="9"/>
  <c r="F22" i="9"/>
  <c r="D19" i="9"/>
  <c r="C20" i="9" s="1"/>
  <c r="D17" i="9"/>
  <c r="D52" i="9"/>
  <c r="E28" i="9"/>
  <c r="H8" i="8"/>
  <c r="H37" i="6"/>
  <c r="G35" i="6"/>
  <c r="G35" i="8" s="1"/>
  <c r="F17" i="6"/>
  <c r="F19" i="6"/>
  <c r="E20" i="6" s="1"/>
  <c r="F10" i="1"/>
  <c r="F13" i="1" s="1"/>
  <c r="F16" i="1" s="1"/>
  <c r="F7" i="8"/>
  <c r="F10" i="8" s="1"/>
  <c r="F13" i="8" s="1"/>
  <c r="F16" i="8" s="1"/>
  <c r="F19" i="8" s="1"/>
  <c r="F22" i="8" s="1"/>
  <c r="F25" i="8" s="1"/>
  <c r="F28" i="8" s="1"/>
  <c r="F31" i="8" s="1"/>
  <c r="F34" i="8" s="1"/>
  <c r="F37" i="8" s="1"/>
  <c r="F40" i="8" s="1"/>
  <c r="F43" i="8" s="1"/>
  <c r="F46" i="8" s="1"/>
  <c r="E8" i="1"/>
  <c r="E10" i="1"/>
  <c r="F8" i="1"/>
  <c r="G8" i="8"/>
  <c r="I31" i="6"/>
  <c r="H29" i="6"/>
  <c r="E22" i="6"/>
  <c r="D16" i="10"/>
  <c r="C17" i="10" s="1"/>
  <c r="D14" i="10"/>
  <c r="D11" i="6"/>
  <c r="D13" i="6"/>
  <c r="D8" i="1"/>
  <c r="D10" i="1"/>
  <c r="Q6" i="8"/>
  <c r="Q7" i="8" s="1"/>
  <c r="Q10" i="8" s="1"/>
  <c r="Q13" i="8" s="1"/>
  <c r="Q16" i="8" s="1"/>
  <c r="Q19" i="8" s="1"/>
  <c r="Q22" i="8" s="1"/>
  <c r="Q25" i="8" s="1"/>
  <c r="Q28" i="8" s="1"/>
  <c r="Q31" i="8" s="1"/>
  <c r="Q34" i="8" s="1"/>
  <c r="Q37" i="8" s="1"/>
  <c r="Q40" i="8" s="1"/>
  <c r="Q43" i="8" s="1"/>
  <c r="Q46" i="8" s="1"/>
  <c r="Q49" i="8" s="1"/>
  <c r="D7" i="8"/>
  <c r="C8" i="8" s="1"/>
  <c r="D52" i="10"/>
  <c r="D51" i="8"/>
  <c r="C52" i="8" s="1"/>
  <c r="P8" i="7"/>
  <c r="O8" i="7"/>
  <c r="H52" i="7"/>
  <c r="M52" i="7"/>
  <c r="L8" i="7"/>
  <c r="O52" i="7"/>
  <c r="N52" i="7"/>
  <c r="I8" i="7"/>
  <c r="G52" i="7"/>
  <c r="J52" i="7"/>
  <c r="K52" i="7"/>
  <c r="H8" i="7"/>
  <c r="H10" i="7"/>
  <c r="H13" i="7" s="1"/>
  <c r="H16" i="7" s="1"/>
  <c r="H19" i="7" s="1"/>
  <c r="H22" i="7" s="1"/>
  <c r="H25" i="7" s="1"/>
  <c r="I52" i="7"/>
  <c r="J10" i="7"/>
  <c r="J13" i="7" s="1"/>
  <c r="F52" i="7"/>
  <c r="L52" i="7"/>
  <c r="I13" i="7"/>
  <c r="I16" i="7" s="1"/>
  <c r="I19" i="7" s="1"/>
  <c r="I22" i="7" s="1"/>
  <c r="I25" i="7" s="1"/>
  <c r="I28" i="7" s="1"/>
  <c r="I31" i="7" s="1"/>
  <c r="I34" i="7" s="1"/>
  <c r="I37" i="7" s="1"/>
  <c r="M8" i="7"/>
  <c r="F52" i="9"/>
  <c r="M52" i="6"/>
  <c r="E50" i="6"/>
  <c r="H52" i="6"/>
  <c r="K52" i="6"/>
  <c r="O8" i="6"/>
  <c r="I52" i="6"/>
  <c r="P52" i="6"/>
  <c r="I8" i="6"/>
  <c r="G52" i="6"/>
  <c r="I10" i="6"/>
  <c r="E52" i="6"/>
  <c r="M11" i="6"/>
  <c r="M13" i="6"/>
  <c r="M16" i="6" s="1"/>
  <c r="K11" i="6"/>
  <c r="N8" i="6"/>
  <c r="J52" i="6"/>
  <c r="K8" i="6"/>
  <c r="H8" i="1"/>
  <c r="N52" i="1"/>
  <c r="F52" i="1"/>
  <c r="K8" i="1"/>
  <c r="H10" i="1"/>
  <c r="H13" i="1" s="1"/>
  <c r="H16" i="1" s="1"/>
  <c r="M10" i="8"/>
  <c r="M13" i="8" s="1"/>
  <c r="M16" i="8" s="1"/>
  <c r="M19" i="8" s="1"/>
  <c r="M22" i="8" s="1"/>
  <c r="M25" i="8" s="1"/>
  <c r="N8" i="1"/>
  <c r="J13" i="1"/>
  <c r="E52" i="1"/>
  <c r="K10" i="1"/>
  <c r="K11" i="1" s="1"/>
  <c r="I52" i="1"/>
  <c r="I8" i="1"/>
  <c r="J52" i="1"/>
  <c r="J8" i="1"/>
  <c r="I10" i="8"/>
  <c r="I13" i="8" s="1"/>
  <c r="I16" i="8" s="1"/>
  <c r="I19" i="8" s="1"/>
  <c r="I22" i="8" s="1"/>
  <c r="I25" i="8" s="1"/>
  <c r="G52" i="1"/>
  <c r="N10" i="1"/>
  <c r="M11" i="1" s="1"/>
  <c r="K10" i="8"/>
  <c r="K13" i="8" s="1"/>
  <c r="K16" i="8" s="1"/>
  <c r="K19" i="8" s="1"/>
  <c r="N10" i="8"/>
  <c r="N13" i="8" s="1"/>
  <c r="H52" i="1"/>
  <c r="I51" i="8"/>
  <c r="L51" i="8"/>
  <c r="L10" i="8"/>
  <c r="K8" i="8"/>
  <c r="J51" i="8"/>
  <c r="K51" i="8"/>
  <c r="L8" i="8"/>
  <c r="G51" i="8"/>
  <c r="F52" i="8" s="1"/>
  <c r="P51" i="8"/>
  <c r="M51" i="8"/>
  <c r="H51" i="8"/>
  <c r="O31" i="6"/>
  <c r="L52" i="6"/>
  <c r="L14" i="1"/>
  <c r="P11" i="6"/>
  <c r="H10" i="8"/>
  <c r="K16" i="6"/>
  <c r="L11" i="6"/>
  <c r="L13" i="6"/>
  <c r="M16" i="1"/>
  <c r="I22" i="1"/>
  <c r="N52" i="6"/>
  <c r="O52" i="6"/>
  <c r="K52" i="1"/>
  <c r="L52" i="1"/>
  <c r="L11" i="7"/>
  <c r="L13" i="7"/>
  <c r="M52" i="1"/>
  <c r="O11" i="6"/>
  <c r="P13" i="6"/>
  <c r="L11" i="1"/>
  <c r="O10" i="8"/>
  <c r="O13" i="8" s="1"/>
  <c r="O8" i="8"/>
  <c r="P10" i="8"/>
  <c r="P13" i="8" s="1"/>
  <c r="P16" i="8" s="1"/>
  <c r="P19" i="8" s="1"/>
  <c r="P22" i="8" s="1"/>
  <c r="L22" i="1"/>
  <c r="J13" i="6"/>
  <c r="J11" i="6"/>
  <c r="N10" i="6"/>
  <c r="P52" i="7"/>
  <c r="O22" i="7"/>
  <c r="O11" i="7"/>
  <c r="P13" i="7"/>
  <c r="O14" i="7" s="1"/>
  <c r="P11" i="7"/>
  <c r="M16" i="7"/>
  <c r="N51" i="8"/>
  <c r="N10" i="7"/>
  <c r="M11" i="7" s="1"/>
  <c r="J8" i="6"/>
  <c r="N8" i="8"/>
  <c r="J10" i="8"/>
  <c r="J13" i="8" s="1"/>
  <c r="K13" i="7"/>
  <c r="M8" i="8"/>
  <c r="F52" i="6"/>
  <c r="E51" i="8"/>
  <c r="E52" i="8" s="1"/>
  <c r="I11" i="1"/>
  <c r="O51" i="8"/>
  <c r="N8" i="7"/>
  <c r="J8" i="7"/>
  <c r="B40" i="8" l="1"/>
  <c r="D13" i="1"/>
  <c r="C14" i="1" s="1"/>
  <c r="C11" i="1"/>
  <c r="N52" i="8"/>
  <c r="C28" i="8"/>
  <c r="B29" i="8" s="1"/>
  <c r="D16" i="6"/>
  <c r="C14" i="6"/>
  <c r="E11" i="7"/>
  <c r="E13" i="7"/>
  <c r="D11" i="7"/>
  <c r="D13" i="7"/>
  <c r="C14" i="7" s="1"/>
  <c r="K52" i="8"/>
  <c r="F29" i="7"/>
  <c r="F31" i="7"/>
  <c r="H52" i="8"/>
  <c r="E31" i="9"/>
  <c r="D20" i="9"/>
  <c r="D22" i="9"/>
  <c r="C23" i="9" s="1"/>
  <c r="F23" i="9"/>
  <c r="F25" i="9"/>
  <c r="E23" i="9"/>
  <c r="F35" i="8"/>
  <c r="F8" i="8"/>
  <c r="I13" i="6"/>
  <c r="H14" i="6" s="1"/>
  <c r="H11" i="6"/>
  <c r="F32" i="8"/>
  <c r="F38" i="8"/>
  <c r="F20" i="6"/>
  <c r="F22" i="6"/>
  <c r="E23" i="6" s="1"/>
  <c r="L52" i="8"/>
  <c r="F26" i="8"/>
  <c r="H40" i="6"/>
  <c r="G38" i="6"/>
  <c r="G38" i="8" s="1"/>
  <c r="D52" i="8"/>
  <c r="E11" i="1"/>
  <c r="E13" i="1"/>
  <c r="D14" i="1" s="1"/>
  <c r="E10" i="8"/>
  <c r="F49" i="8"/>
  <c r="F50" i="8" s="1"/>
  <c r="F47" i="8"/>
  <c r="J52" i="8"/>
  <c r="F11" i="8"/>
  <c r="O52" i="8"/>
  <c r="F17" i="1"/>
  <c r="F19" i="1"/>
  <c r="F23" i="8"/>
  <c r="F20" i="8"/>
  <c r="I52" i="8"/>
  <c r="F44" i="8"/>
  <c r="F29" i="8"/>
  <c r="F41" i="8"/>
  <c r="M52" i="8"/>
  <c r="G52" i="8"/>
  <c r="I34" i="6"/>
  <c r="H32" i="6"/>
  <c r="E25" i="6"/>
  <c r="D17" i="10"/>
  <c r="D19" i="10"/>
  <c r="D14" i="6"/>
  <c r="H13" i="8"/>
  <c r="G11" i="8"/>
  <c r="D11" i="1"/>
  <c r="D10" i="8"/>
  <c r="C11" i="8" s="1"/>
  <c r="Q51" i="8"/>
  <c r="P52" i="8" s="1"/>
  <c r="P8" i="8"/>
  <c r="I11" i="7"/>
  <c r="I14" i="7"/>
  <c r="H14" i="7"/>
  <c r="J11" i="7"/>
  <c r="J14" i="7"/>
  <c r="J16" i="7"/>
  <c r="J19" i="7" s="1"/>
  <c r="H11" i="7"/>
  <c r="I11" i="6"/>
  <c r="M17" i="6"/>
  <c r="M19" i="6"/>
  <c r="M14" i="6"/>
  <c r="H11" i="1"/>
  <c r="J11" i="1"/>
  <c r="I8" i="8"/>
  <c r="J16" i="1"/>
  <c r="H17" i="1" s="1"/>
  <c r="H14" i="1"/>
  <c r="M14" i="8"/>
  <c r="I14" i="1"/>
  <c r="K13" i="1"/>
  <c r="J14" i="1" s="1"/>
  <c r="K11" i="8"/>
  <c r="H19" i="1"/>
  <c r="H22" i="1" s="1"/>
  <c r="I14" i="8"/>
  <c r="M11" i="8"/>
  <c r="N11" i="1"/>
  <c r="N13" i="1"/>
  <c r="N11" i="8"/>
  <c r="J8" i="8"/>
  <c r="J11" i="8"/>
  <c r="I11" i="8"/>
  <c r="L11" i="8"/>
  <c r="L13" i="8"/>
  <c r="O11" i="8"/>
  <c r="H11" i="8"/>
  <c r="P16" i="6"/>
  <c r="P14" i="6"/>
  <c r="K22" i="8"/>
  <c r="N11" i="6"/>
  <c r="N13" i="6"/>
  <c r="L14" i="6"/>
  <c r="L16" i="6"/>
  <c r="L14" i="7"/>
  <c r="L16" i="7"/>
  <c r="O25" i="7"/>
  <c r="P17" i="8"/>
  <c r="N16" i="8"/>
  <c r="N14" i="8"/>
  <c r="M19" i="7"/>
  <c r="P23" i="8"/>
  <c r="P25" i="8"/>
  <c r="N13" i="7"/>
  <c r="N11" i="7"/>
  <c r="P11" i="8"/>
  <c r="H28" i="7"/>
  <c r="O16" i="8"/>
  <c r="O14" i="8"/>
  <c r="I25" i="1"/>
  <c r="I40" i="7"/>
  <c r="J16" i="6"/>
  <c r="J14" i="6"/>
  <c r="M19" i="1"/>
  <c r="L17" i="1"/>
  <c r="M28" i="8"/>
  <c r="K14" i="7"/>
  <c r="K16" i="7"/>
  <c r="P14" i="7"/>
  <c r="P16" i="7"/>
  <c r="O14" i="6"/>
  <c r="P20" i="8"/>
  <c r="J16" i="8"/>
  <c r="J14" i="8"/>
  <c r="P14" i="8"/>
  <c r="K14" i="6"/>
  <c r="L25" i="1"/>
  <c r="I28" i="8"/>
  <c r="K19" i="6"/>
  <c r="O34" i="6"/>
  <c r="D16" i="1" l="1"/>
  <c r="C17" i="1" s="1"/>
  <c r="B43" i="8"/>
  <c r="C31" i="8"/>
  <c r="B32" i="8" s="1"/>
  <c r="H16" i="8"/>
  <c r="G17" i="8" s="1"/>
  <c r="G14" i="8"/>
  <c r="D22" i="10"/>
  <c r="D23" i="10" s="1"/>
  <c r="C20" i="10"/>
  <c r="D17" i="6"/>
  <c r="C17" i="6"/>
  <c r="D19" i="6"/>
  <c r="I14" i="6"/>
  <c r="I16" i="6"/>
  <c r="H17" i="6" s="1"/>
  <c r="D13" i="8"/>
  <c r="D14" i="7"/>
  <c r="D16" i="7"/>
  <c r="C17" i="7" s="1"/>
  <c r="E14" i="7"/>
  <c r="E16" i="7"/>
  <c r="F32" i="7"/>
  <c r="F34" i="7"/>
  <c r="F26" i="9"/>
  <c r="F28" i="9"/>
  <c r="E26" i="9"/>
  <c r="D25" i="9"/>
  <c r="C26" i="9" s="1"/>
  <c r="D23" i="9"/>
  <c r="E34" i="9"/>
  <c r="H43" i="6"/>
  <c r="G44" i="6" s="1"/>
  <c r="G44" i="8" s="1"/>
  <c r="G41" i="6"/>
  <c r="G41" i="8" s="1"/>
  <c r="F25" i="6"/>
  <c r="E26" i="6" s="1"/>
  <c r="F23" i="6"/>
  <c r="E28" i="6"/>
  <c r="F20" i="1"/>
  <c r="F22" i="1"/>
  <c r="E13" i="8"/>
  <c r="E11" i="8"/>
  <c r="E14" i="1"/>
  <c r="E16" i="1"/>
  <c r="I37" i="6"/>
  <c r="H35" i="6"/>
  <c r="D20" i="10"/>
  <c r="D11" i="8"/>
  <c r="H14" i="8"/>
  <c r="I17" i="7"/>
  <c r="J17" i="7"/>
  <c r="H17" i="7"/>
  <c r="M22" i="6"/>
  <c r="M20" i="6"/>
  <c r="J19" i="1"/>
  <c r="J22" i="1" s="1"/>
  <c r="I17" i="1"/>
  <c r="K14" i="1"/>
  <c r="K16" i="1"/>
  <c r="N16" i="1"/>
  <c r="N14" i="1"/>
  <c r="M14" i="1"/>
  <c r="L16" i="8"/>
  <c r="L14" i="8"/>
  <c r="K14" i="8"/>
  <c r="N14" i="7"/>
  <c r="N16" i="7"/>
  <c r="M14" i="7"/>
  <c r="M22" i="1"/>
  <c r="L20" i="1"/>
  <c r="J22" i="7"/>
  <c r="H20" i="7"/>
  <c r="I20" i="7"/>
  <c r="J17" i="6"/>
  <c r="J19" i="6"/>
  <c r="P26" i="8"/>
  <c r="P28" i="8"/>
  <c r="L17" i="6"/>
  <c r="L19" i="6"/>
  <c r="I43" i="7"/>
  <c r="N14" i="6"/>
  <c r="N16" i="6"/>
  <c r="H31" i="7"/>
  <c r="O28" i="7"/>
  <c r="J19" i="8"/>
  <c r="I17" i="8"/>
  <c r="J17" i="8"/>
  <c r="K17" i="6"/>
  <c r="L17" i="7"/>
  <c r="L19" i="7"/>
  <c r="K22" i="6"/>
  <c r="O37" i="6"/>
  <c r="M31" i="8"/>
  <c r="M22" i="7"/>
  <c r="I31" i="8"/>
  <c r="P17" i="7"/>
  <c r="P19" i="7"/>
  <c r="O17" i="7"/>
  <c r="I28" i="1"/>
  <c r="L28" i="1"/>
  <c r="K17" i="7"/>
  <c r="K19" i="7"/>
  <c r="J20" i="7" s="1"/>
  <c r="H25" i="1"/>
  <c r="K25" i="8"/>
  <c r="O19" i="8"/>
  <c r="O17" i="8"/>
  <c r="N19" i="8"/>
  <c r="N17" i="8"/>
  <c r="M17" i="8"/>
  <c r="P19" i="6"/>
  <c r="P17" i="6"/>
  <c r="O17" i="6"/>
  <c r="D19" i="1" l="1"/>
  <c r="B46" i="8"/>
  <c r="C34" i="8"/>
  <c r="B35" i="8" s="1"/>
  <c r="H19" i="8"/>
  <c r="H20" i="8" s="1"/>
  <c r="H17" i="8"/>
  <c r="D25" i="10"/>
  <c r="C26" i="10" s="1"/>
  <c r="C23" i="10"/>
  <c r="D20" i="6"/>
  <c r="C20" i="6"/>
  <c r="D22" i="6"/>
  <c r="I17" i="6"/>
  <c r="I19" i="6"/>
  <c r="H20" i="6" s="1"/>
  <c r="D14" i="8"/>
  <c r="D16" i="8"/>
  <c r="C14" i="8"/>
  <c r="F35" i="7"/>
  <c r="F37" i="7"/>
  <c r="E17" i="7"/>
  <c r="E19" i="7"/>
  <c r="D19" i="7"/>
  <c r="C20" i="7" s="1"/>
  <c r="D17" i="7"/>
  <c r="E37" i="9"/>
  <c r="F29" i="9"/>
  <c r="F31" i="9"/>
  <c r="E29" i="9"/>
  <c r="D28" i="9"/>
  <c r="C29" i="9" s="1"/>
  <c r="D26" i="9"/>
  <c r="E31" i="6"/>
  <c r="F26" i="6"/>
  <c r="F28" i="6"/>
  <c r="E17" i="1"/>
  <c r="E19" i="1"/>
  <c r="E14" i="8"/>
  <c r="E16" i="8"/>
  <c r="D17" i="1"/>
  <c r="F23" i="1"/>
  <c r="F25" i="1"/>
  <c r="I40" i="6"/>
  <c r="H38" i="6"/>
  <c r="H20" i="1"/>
  <c r="M23" i="6"/>
  <c r="M25" i="6"/>
  <c r="I20" i="1"/>
  <c r="K19" i="1"/>
  <c r="K17" i="1"/>
  <c r="J17" i="1"/>
  <c r="N17" i="1"/>
  <c r="N19" i="1"/>
  <c r="M17" i="1"/>
  <c r="L19" i="8"/>
  <c r="K17" i="8"/>
  <c r="L17" i="8"/>
  <c r="M25" i="7"/>
  <c r="O40" i="6"/>
  <c r="J22" i="8"/>
  <c r="J20" i="8"/>
  <c r="I20" i="8"/>
  <c r="L22" i="6"/>
  <c r="K23" i="6" s="1"/>
  <c r="L20" i="6"/>
  <c r="O31" i="7"/>
  <c r="J20" i="6"/>
  <c r="J22" i="6"/>
  <c r="M34" i="8"/>
  <c r="I31" i="1"/>
  <c r="J25" i="1"/>
  <c r="H26" i="1" s="1"/>
  <c r="I23" i="1"/>
  <c r="L31" i="1"/>
  <c r="P31" i="8"/>
  <c r="P29" i="8"/>
  <c r="P20" i="7"/>
  <c r="P22" i="7"/>
  <c r="O20" i="7"/>
  <c r="H34" i="7"/>
  <c r="N22" i="8"/>
  <c r="N20" i="8"/>
  <c r="M20" i="8"/>
  <c r="K20" i="6"/>
  <c r="J25" i="7"/>
  <c r="I23" i="7"/>
  <c r="H23" i="7"/>
  <c r="P20" i="6"/>
  <c r="O20" i="6"/>
  <c r="P22" i="6"/>
  <c r="N19" i="6"/>
  <c r="N17" i="6"/>
  <c r="K25" i="6"/>
  <c r="O22" i="8"/>
  <c r="O20" i="8"/>
  <c r="L20" i="7"/>
  <c r="L22" i="7"/>
  <c r="K28" i="8"/>
  <c r="M25" i="1"/>
  <c r="L23" i="1"/>
  <c r="H23" i="1"/>
  <c r="I34" i="8"/>
  <c r="I46" i="7"/>
  <c r="H28" i="1"/>
  <c r="N17" i="7"/>
  <c r="N19" i="7"/>
  <c r="M17" i="7"/>
  <c r="K22" i="7"/>
  <c r="K20" i="7"/>
  <c r="C20" i="1" l="1"/>
  <c r="D22" i="1"/>
  <c r="D20" i="1"/>
  <c r="H22" i="8"/>
  <c r="H25" i="8" s="1"/>
  <c r="G26" i="8" s="1"/>
  <c r="C37" i="8"/>
  <c r="B38" i="8" s="1"/>
  <c r="I20" i="6"/>
  <c r="D23" i="6"/>
  <c r="C23" i="6"/>
  <c r="I22" i="6"/>
  <c r="H23" i="6" s="1"/>
  <c r="D28" i="10"/>
  <c r="C29" i="10" s="1"/>
  <c r="D26" i="10"/>
  <c r="D25" i="6"/>
  <c r="D19" i="8"/>
  <c r="C17" i="8"/>
  <c r="D22" i="7"/>
  <c r="C23" i="7" s="1"/>
  <c r="D20" i="7"/>
  <c r="E20" i="7"/>
  <c r="E22" i="7"/>
  <c r="F38" i="7"/>
  <c r="F40" i="7"/>
  <c r="F32" i="9"/>
  <c r="F34" i="9"/>
  <c r="E32" i="9"/>
  <c r="D31" i="9"/>
  <c r="C32" i="9" s="1"/>
  <c r="D29" i="9"/>
  <c r="E40" i="9"/>
  <c r="F31" i="6"/>
  <c r="E32" i="6" s="1"/>
  <c r="F29" i="6"/>
  <c r="E34" i="6"/>
  <c r="E29" i="6"/>
  <c r="E17" i="8"/>
  <c r="D17" i="8"/>
  <c r="E22" i="1"/>
  <c r="E20" i="1"/>
  <c r="E19" i="8"/>
  <c r="F26" i="1"/>
  <c r="F28" i="1"/>
  <c r="I43" i="6"/>
  <c r="H44" i="6" s="1"/>
  <c r="H41" i="6"/>
  <c r="M26" i="6"/>
  <c r="M28" i="6"/>
  <c r="K20" i="1"/>
  <c r="K22" i="1"/>
  <c r="J20" i="1"/>
  <c r="N20" i="1"/>
  <c r="N22" i="1"/>
  <c r="M20" i="1"/>
  <c r="L22" i="8"/>
  <c r="L20" i="8"/>
  <c r="K20" i="8"/>
  <c r="N25" i="8"/>
  <c r="N23" i="8"/>
  <c r="M23" i="8"/>
  <c r="J23" i="6"/>
  <c r="J25" i="6"/>
  <c r="H37" i="7"/>
  <c r="I37" i="8"/>
  <c r="O34" i="7"/>
  <c r="K23" i="7"/>
  <c r="K25" i="7"/>
  <c r="K28" i="6"/>
  <c r="M37" i="8"/>
  <c r="M28" i="1"/>
  <c r="L26" i="1"/>
  <c r="N22" i="6"/>
  <c r="N20" i="6"/>
  <c r="P25" i="7"/>
  <c r="P23" i="7"/>
  <c r="O23" i="7"/>
  <c r="P25" i="6"/>
  <c r="P23" i="6"/>
  <c r="O23" i="6"/>
  <c r="N20" i="7"/>
  <c r="N22" i="7"/>
  <c r="M20" i="7"/>
  <c r="L25" i="6"/>
  <c r="L23" i="6"/>
  <c r="P34" i="8"/>
  <c r="P32" i="8"/>
  <c r="K31" i="8"/>
  <c r="L34" i="1"/>
  <c r="J25" i="8"/>
  <c r="J23" i="8"/>
  <c r="I23" i="8"/>
  <c r="L23" i="7"/>
  <c r="L25" i="7"/>
  <c r="O43" i="6"/>
  <c r="H31" i="1"/>
  <c r="J23" i="7"/>
  <c r="J28" i="1"/>
  <c r="H29" i="1" s="1"/>
  <c r="I26" i="1"/>
  <c r="I49" i="7"/>
  <c r="J28" i="7"/>
  <c r="I26" i="7"/>
  <c r="H26" i="7"/>
  <c r="M28" i="7"/>
  <c r="O25" i="8"/>
  <c r="O23" i="8"/>
  <c r="I34" i="1"/>
  <c r="C23" i="1" l="1"/>
  <c r="D25" i="1"/>
  <c r="H23" i="8"/>
  <c r="B51" i="8"/>
  <c r="C40" i="8"/>
  <c r="B41" i="8" s="1"/>
  <c r="D28" i="6"/>
  <c r="C29" i="6" s="1"/>
  <c r="C26" i="6"/>
  <c r="I23" i="6"/>
  <c r="D31" i="10"/>
  <c r="C32" i="10" s="1"/>
  <c r="D29" i="10"/>
  <c r="D26" i="6"/>
  <c r="C20" i="8"/>
  <c r="D22" i="8"/>
  <c r="F41" i="7"/>
  <c r="F43" i="7"/>
  <c r="E25" i="7"/>
  <c r="E23" i="7"/>
  <c r="D25" i="7"/>
  <c r="C26" i="7" s="1"/>
  <c r="D23" i="7"/>
  <c r="E20" i="8"/>
  <c r="E43" i="9"/>
  <c r="F35" i="9"/>
  <c r="F37" i="9"/>
  <c r="E35" i="9"/>
  <c r="D32" i="9"/>
  <c r="D34" i="9"/>
  <c r="C35" i="9" s="1"/>
  <c r="E37" i="6"/>
  <c r="F32" i="6"/>
  <c r="F34" i="6"/>
  <c r="E23" i="1"/>
  <c r="E25" i="1"/>
  <c r="F29" i="1"/>
  <c r="F31" i="1"/>
  <c r="E22" i="8"/>
  <c r="D20" i="8"/>
  <c r="D23" i="1"/>
  <c r="M31" i="6"/>
  <c r="M29" i="6"/>
  <c r="K23" i="1"/>
  <c r="J23" i="1"/>
  <c r="K25" i="1"/>
  <c r="N25" i="1"/>
  <c r="N23" i="1"/>
  <c r="M23" i="1"/>
  <c r="L25" i="8"/>
  <c r="L23" i="8"/>
  <c r="K23" i="8"/>
  <c r="K28" i="7"/>
  <c r="J29" i="7" s="1"/>
  <c r="K26" i="7"/>
  <c r="K34" i="8"/>
  <c r="J31" i="1"/>
  <c r="H32" i="1" s="1"/>
  <c r="I29" i="1"/>
  <c r="P35" i="8"/>
  <c r="P37" i="8"/>
  <c r="O37" i="7"/>
  <c r="P26" i="7"/>
  <c r="P28" i="7"/>
  <c r="O26" i="7"/>
  <c r="N25" i="6"/>
  <c r="N23" i="6"/>
  <c r="O46" i="6"/>
  <c r="L28" i="6"/>
  <c r="K29" i="6" s="1"/>
  <c r="L26" i="6"/>
  <c r="I40" i="8"/>
  <c r="O26" i="8"/>
  <c r="O28" i="8"/>
  <c r="H28" i="8"/>
  <c r="H26" i="8"/>
  <c r="M31" i="1"/>
  <c r="L29" i="1"/>
  <c r="H40" i="7"/>
  <c r="M31" i="7"/>
  <c r="J28" i="6"/>
  <c r="J26" i="6"/>
  <c r="L28" i="7"/>
  <c r="L26" i="7"/>
  <c r="N23" i="7"/>
  <c r="N25" i="7"/>
  <c r="M23" i="7"/>
  <c r="M40" i="8"/>
  <c r="K31" i="6"/>
  <c r="P28" i="6"/>
  <c r="P26" i="6"/>
  <c r="O26" i="6"/>
  <c r="H34" i="1"/>
  <c r="I37" i="1"/>
  <c r="J31" i="7"/>
  <c r="I29" i="7"/>
  <c r="H29" i="7"/>
  <c r="J26" i="8"/>
  <c r="J28" i="8"/>
  <c r="I26" i="8"/>
  <c r="J26" i="7"/>
  <c r="L37" i="1"/>
  <c r="K26" i="6"/>
  <c r="N26" i="8"/>
  <c r="N28" i="8"/>
  <c r="M26" i="8"/>
  <c r="D26" i="1" l="1"/>
  <c r="C26" i="1"/>
  <c r="D28" i="1"/>
  <c r="B49" i="8"/>
  <c r="C43" i="8"/>
  <c r="B44" i="8" s="1"/>
  <c r="D31" i="6"/>
  <c r="C32" i="6" s="1"/>
  <c r="D29" i="6"/>
  <c r="D34" i="10"/>
  <c r="C35" i="10" s="1"/>
  <c r="D32" i="10"/>
  <c r="C23" i="8"/>
  <c r="D25" i="8"/>
  <c r="D28" i="7"/>
  <c r="C29" i="7" s="1"/>
  <c r="D26" i="7"/>
  <c r="E28" i="7"/>
  <c r="E26" i="7"/>
  <c r="F44" i="7"/>
  <c r="F46" i="7"/>
  <c r="D37" i="9"/>
  <c r="C38" i="9" s="1"/>
  <c r="D35" i="9"/>
  <c r="F38" i="9"/>
  <c r="F40" i="9"/>
  <c r="E38" i="9"/>
  <c r="E46" i="9"/>
  <c r="E40" i="6"/>
  <c r="F35" i="6"/>
  <c r="F37" i="6"/>
  <c r="E35" i="6"/>
  <c r="E23" i="8"/>
  <c r="E25" i="8"/>
  <c r="D23" i="8"/>
  <c r="F32" i="1"/>
  <c r="F34" i="1"/>
  <c r="E28" i="1"/>
  <c r="E26" i="1"/>
  <c r="M32" i="6"/>
  <c r="M34" i="6"/>
  <c r="K28" i="1"/>
  <c r="K26" i="1"/>
  <c r="J26" i="1"/>
  <c r="N26" i="1"/>
  <c r="N28" i="1"/>
  <c r="M26" i="1"/>
  <c r="L28" i="8"/>
  <c r="L26" i="8"/>
  <c r="K26" i="8"/>
  <c r="M34" i="1"/>
  <c r="L32" i="1"/>
  <c r="P29" i="7"/>
  <c r="P31" i="7"/>
  <c r="O29" i="7"/>
  <c r="M43" i="8"/>
  <c r="H29" i="8"/>
  <c r="H31" i="8"/>
  <c r="O40" i="7"/>
  <c r="K34" i="6"/>
  <c r="I32" i="7"/>
  <c r="J34" i="7"/>
  <c r="H32" i="7"/>
  <c r="O31" i="8"/>
  <c r="O29" i="8"/>
  <c r="P40" i="8"/>
  <c r="P38" i="8"/>
  <c r="I43" i="8"/>
  <c r="L29" i="7"/>
  <c r="L31" i="7"/>
  <c r="J34" i="1"/>
  <c r="H35" i="1" s="1"/>
  <c r="I32" i="1"/>
  <c r="L29" i="6"/>
  <c r="L31" i="6"/>
  <c r="N28" i="7"/>
  <c r="N26" i="7"/>
  <c r="M26" i="7"/>
  <c r="I40" i="1"/>
  <c r="J31" i="6"/>
  <c r="J29" i="6"/>
  <c r="I29" i="6"/>
  <c r="O49" i="6"/>
  <c r="K37" i="8"/>
  <c r="H37" i="1"/>
  <c r="N28" i="6"/>
  <c r="N26" i="6"/>
  <c r="N29" i="8"/>
  <c r="N31" i="8"/>
  <c r="M29" i="8"/>
  <c r="L40" i="1"/>
  <c r="M34" i="7"/>
  <c r="H43" i="7"/>
  <c r="K31" i="7"/>
  <c r="J32" i="7" s="1"/>
  <c r="K29" i="7"/>
  <c r="J29" i="8"/>
  <c r="J31" i="8"/>
  <c r="I29" i="8"/>
  <c r="P31" i="6"/>
  <c r="P29" i="6"/>
  <c r="O29" i="6"/>
  <c r="C29" i="1" l="1"/>
  <c r="D31" i="1"/>
  <c r="C46" i="8"/>
  <c r="B47" i="8" s="1"/>
  <c r="B50" i="8" s="1"/>
  <c r="D34" i="6"/>
  <c r="D32" i="6"/>
  <c r="D35" i="10"/>
  <c r="D37" i="10"/>
  <c r="C38" i="10" s="1"/>
  <c r="C26" i="8"/>
  <c r="D28" i="8"/>
  <c r="F47" i="7"/>
  <c r="F49" i="7"/>
  <c r="E31" i="7"/>
  <c r="E29" i="7"/>
  <c r="D29" i="7"/>
  <c r="D31" i="7"/>
  <c r="C32" i="7" s="1"/>
  <c r="E49" i="9"/>
  <c r="F43" i="9"/>
  <c r="F41" i="9"/>
  <c r="E41" i="9"/>
  <c r="D40" i="9"/>
  <c r="C41" i="9" s="1"/>
  <c r="D38" i="9"/>
  <c r="F38" i="6"/>
  <c r="F40" i="6"/>
  <c r="E41" i="6" s="1"/>
  <c r="D37" i="6"/>
  <c r="C38" i="6" s="1"/>
  <c r="E43" i="6"/>
  <c r="E38" i="6"/>
  <c r="E29" i="1"/>
  <c r="E31" i="1"/>
  <c r="D29" i="1"/>
  <c r="F35" i="1"/>
  <c r="F37" i="1"/>
  <c r="E26" i="8"/>
  <c r="E28" i="8"/>
  <c r="D26" i="8"/>
  <c r="M35" i="6"/>
  <c r="M37" i="6"/>
  <c r="K29" i="1"/>
  <c r="K31" i="1"/>
  <c r="J29" i="1"/>
  <c r="N31" i="1"/>
  <c r="N29" i="1"/>
  <c r="M29" i="1"/>
  <c r="K29" i="8"/>
  <c r="L31" i="8"/>
  <c r="L29" i="8"/>
  <c r="N29" i="7"/>
  <c r="N31" i="7"/>
  <c r="M29" i="7"/>
  <c r="L32" i="6"/>
  <c r="L34" i="6"/>
  <c r="K35" i="6" s="1"/>
  <c r="K40" i="8"/>
  <c r="K32" i="6"/>
  <c r="K37" i="6"/>
  <c r="H46" i="7"/>
  <c r="M37" i="7"/>
  <c r="J37" i="1"/>
  <c r="I35" i="1"/>
  <c r="O43" i="7"/>
  <c r="L34" i="7"/>
  <c r="L32" i="7"/>
  <c r="H32" i="8"/>
  <c r="H34" i="8"/>
  <c r="K32" i="7"/>
  <c r="K34" i="7"/>
  <c r="I46" i="8"/>
  <c r="M46" i="8"/>
  <c r="N34" i="8"/>
  <c r="N32" i="8"/>
  <c r="M32" i="8"/>
  <c r="L43" i="1"/>
  <c r="I43" i="1"/>
  <c r="P43" i="8"/>
  <c r="P41" i="8"/>
  <c r="P34" i="7"/>
  <c r="P32" i="7"/>
  <c r="O32" i="7"/>
  <c r="J32" i="6"/>
  <c r="I32" i="6"/>
  <c r="J34" i="6"/>
  <c r="P34" i="6"/>
  <c r="P32" i="6"/>
  <c r="O32" i="6"/>
  <c r="O34" i="8"/>
  <c r="O32" i="8"/>
  <c r="J34" i="8"/>
  <c r="J32" i="8"/>
  <c r="I32" i="8"/>
  <c r="N31" i="6"/>
  <c r="N29" i="6"/>
  <c r="H40" i="1"/>
  <c r="J37" i="7"/>
  <c r="I35" i="7"/>
  <c r="H35" i="7"/>
  <c r="M37" i="1"/>
  <c r="L35" i="1"/>
  <c r="C35" i="6" l="1"/>
  <c r="D35" i="6"/>
  <c r="D32" i="1"/>
  <c r="C32" i="1"/>
  <c r="D34" i="1"/>
  <c r="C49" i="8"/>
  <c r="D38" i="10"/>
  <c r="D40" i="10"/>
  <c r="C41" i="10" s="1"/>
  <c r="C29" i="8"/>
  <c r="D31" i="8"/>
  <c r="D32" i="7"/>
  <c r="D34" i="7"/>
  <c r="C35" i="7" s="1"/>
  <c r="E32" i="7"/>
  <c r="E34" i="7"/>
  <c r="F44" i="9"/>
  <c r="F46" i="9"/>
  <c r="E44" i="9"/>
  <c r="D41" i="9"/>
  <c r="D43" i="9"/>
  <c r="C44" i="9" s="1"/>
  <c r="D38" i="6"/>
  <c r="D40" i="6"/>
  <c r="C41" i="6" s="1"/>
  <c r="F41" i="6"/>
  <c r="F43" i="6"/>
  <c r="F44" i="6" s="1"/>
  <c r="E29" i="8"/>
  <c r="E31" i="8"/>
  <c r="D29" i="8"/>
  <c r="F38" i="1"/>
  <c r="F40" i="1"/>
  <c r="E34" i="1"/>
  <c r="E32" i="1"/>
  <c r="M38" i="6"/>
  <c r="M40" i="6"/>
  <c r="K32" i="1"/>
  <c r="K34" i="1"/>
  <c r="J32" i="1"/>
  <c r="N34" i="1"/>
  <c r="N32" i="1"/>
  <c r="M32" i="1"/>
  <c r="L32" i="8"/>
  <c r="L34" i="8"/>
  <c r="K32" i="8"/>
  <c r="H43" i="1"/>
  <c r="J40" i="1"/>
  <c r="I38" i="1"/>
  <c r="N37" i="8"/>
  <c r="N35" i="8"/>
  <c r="M35" i="8"/>
  <c r="M49" i="8"/>
  <c r="M40" i="7"/>
  <c r="N32" i="6"/>
  <c r="N34" i="6"/>
  <c r="I49" i="8"/>
  <c r="H49" i="7"/>
  <c r="K40" i="6"/>
  <c r="K43" i="8"/>
  <c r="K35" i="7"/>
  <c r="K37" i="7"/>
  <c r="J38" i="7" s="1"/>
  <c r="H37" i="8"/>
  <c r="H35" i="8"/>
  <c r="M40" i="1"/>
  <c r="L38" i="1"/>
  <c r="L37" i="6"/>
  <c r="K38" i="6" s="1"/>
  <c r="L35" i="6"/>
  <c r="J37" i="8"/>
  <c r="J35" i="8"/>
  <c r="I35" i="8"/>
  <c r="O37" i="8"/>
  <c r="O35" i="8"/>
  <c r="P37" i="7"/>
  <c r="P35" i="7"/>
  <c r="O35" i="7"/>
  <c r="P46" i="8"/>
  <c r="P44" i="8"/>
  <c r="O46" i="7"/>
  <c r="I46" i="1"/>
  <c r="J35" i="7"/>
  <c r="J37" i="6"/>
  <c r="J35" i="6"/>
  <c r="I35" i="6"/>
  <c r="L46" i="1"/>
  <c r="J40" i="7"/>
  <c r="I38" i="7"/>
  <c r="H38" i="7"/>
  <c r="N34" i="7"/>
  <c r="N32" i="7"/>
  <c r="M32" i="7"/>
  <c r="L37" i="7"/>
  <c r="L35" i="7"/>
  <c r="P35" i="6"/>
  <c r="P37" i="6"/>
  <c r="O35" i="6"/>
  <c r="H38" i="1"/>
  <c r="C35" i="1" l="1"/>
  <c r="D37" i="1"/>
  <c r="D41" i="10"/>
  <c r="D43" i="10"/>
  <c r="C32" i="8"/>
  <c r="D34" i="8"/>
  <c r="E35" i="7"/>
  <c r="E37" i="7"/>
  <c r="D37" i="7"/>
  <c r="C38" i="7" s="1"/>
  <c r="D35" i="7"/>
  <c r="D46" i="9"/>
  <c r="D44" i="9"/>
  <c r="F47" i="9"/>
  <c r="F49" i="9"/>
  <c r="E47" i="9"/>
  <c r="D41" i="6"/>
  <c r="D43" i="6"/>
  <c r="E44" i="6"/>
  <c r="E35" i="1"/>
  <c r="E37" i="1"/>
  <c r="D35" i="1"/>
  <c r="F41" i="1"/>
  <c r="F43" i="1"/>
  <c r="F46" i="1" s="1"/>
  <c r="E34" i="8"/>
  <c r="E32" i="8"/>
  <c r="D32" i="8"/>
  <c r="M41" i="6"/>
  <c r="M43" i="6"/>
  <c r="K35" i="1"/>
  <c r="K37" i="1"/>
  <c r="J35" i="1"/>
  <c r="N35" i="1"/>
  <c r="N37" i="1"/>
  <c r="M35" i="1"/>
  <c r="L37" i="8"/>
  <c r="L35" i="8"/>
  <c r="K35" i="8"/>
  <c r="M43" i="1"/>
  <c r="L41" i="1"/>
  <c r="O49" i="7"/>
  <c r="M43" i="7"/>
  <c r="H40" i="8"/>
  <c r="H38" i="8"/>
  <c r="N37" i="6"/>
  <c r="N35" i="6"/>
  <c r="J43" i="7"/>
  <c r="I41" i="7"/>
  <c r="H41" i="7"/>
  <c r="K38" i="7"/>
  <c r="K40" i="7"/>
  <c r="J41" i="7" s="1"/>
  <c r="N37" i="7"/>
  <c r="N35" i="7"/>
  <c r="M35" i="7"/>
  <c r="P49" i="8"/>
  <c r="P50" i="8" s="1"/>
  <c r="P47" i="8"/>
  <c r="P38" i="7"/>
  <c r="P40" i="7"/>
  <c r="O38" i="7"/>
  <c r="L49" i="1"/>
  <c r="O38" i="8"/>
  <c r="O40" i="8"/>
  <c r="K46" i="8"/>
  <c r="N40" i="8"/>
  <c r="N38" i="8"/>
  <c r="M38" i="8"/>
  <c r="K43" i="6"/>
  <c r="P38" i="6"/>
  <c r="P40" i="6"/>
  <c r="O38" i="6"/>
  <c r="J43" i="1"/>
  <c r="I41" i="1"/>
  <c r="J40" i="6"/>
  <c r="J38" i="6"/>
  <c r="I38" i="6"/>
  <c r="L38" i="7"/>
  <c r="L40" i="7"/>
  <c r="L38" i="6"/>
  <c r="L40" i="6"/>
  <c r="K41" i="6" s="1"/>
  <c r="H41" i="1"/>
  <c r="J38" i="8"/>
  <c r="J40" i="8"/>
  <c r="I38" i="8"/>
  <c r="H46" i="1"/>
  <c r="D38" i="1" l="1"/>
  <c r="C38" i="1"/>
  <c r="D40" i="1"/>
  <c r="D47" i="9"/>
  <c r="C47" i="9"/>
  <c r="D44" i="10"/>
  <c r="C44" i="10"/>
  <c r="D44" i="6"/>
  <c r="C44" i="6"/>
  <c r="C35" i="8"/>
  <c r="D37" i="8"/>
  <c r="D38" i="7"/>
  <c r="D40" i="7"/>
  <c r="C41" i="7" s="1"/>
  <c r="E38" i="7"/>
  <c r="E40" i="7"/>
  <c r="E37" i="8"/>
  <c r="E35" i="8"/>
  <c r="D35" i="8"/>
  <c r="E38" i="1"/>
  <c r="E40" i="1"/>
  <c r="M44" i="6"/>
  <c r="M46" i="6"/>
  <c r="K38" i="1"/>
  <c r="J38" i="1"/>
  <c r="K40" i="1"/>
  <c r="N38" i="1"/>
  <c r="N40" i="1"/>
  <c r="M38" i="1"/>
  <c r="L40" i="8"/>
  <c r="L38" i="8"/>
  <c r="K38" i="8"/>
  <c r="J46" i="7"/>
  <c r="I44" i="7"/>
  <c r="H44" i="7"/>
  <c r="N40" i="6"/>
  <c r="N38" i="6"/>
  <c r="P43" i="6"/>
  <c r="P41" i="6"/>
  <c r="O41" i="6"/>
  <c r="P41" i="7"/>
  <c r="P43" i="7"/>
  <c r="O41" i="7"/>
  <c r="J41" i="8"/>
  <c r="J43" i="8"/>
  <c r="I41" i="8"/>
  <c r="H43" i="8"/>
  <c r="H41" i="8"/>
  <c r="M46" i="7"/>
  <c r="K46" i="6"/>
  <c r="J46" i="1"/>
  <c r="H47" i="1" s="1"/>
  <c r="F44" i="1"/>
  <c r="I44" i="1"/>
  <c r="L41" i="6"/>
  <c r="L43" i="6"/>
  <c r="K44" i="6" s="1"/>
  <c r="K43" i="7"/>
  <c r="K41" i="7"/>
  <c r="N43" i="8"/>
  <c r="N41" i="8"/>
  <c r="M41" i="8"/>
  <c r="N40" i="7"/>
  <c r="N38" i="7"/>
  <c r="M38" i="7"/>
  <c r="L43" i="7"/>
  <c r="L41" i="7"/>
  <c r="K49" i="8"/>
  <c r="O43" i="8"/>
  <c r="O41" i="8"/>
  <c r="H44" i="1"/>
  <c r="J41" i="6"/>
  <c r="J43" i="6"/>
  <c r="I41" i="6"/>
  <c r="M46" i="1"/>
  <c r="L44" i="1"/>
  <c r="D41" i="1" l="1"/>
  <c r="C41" i="1"/>
  <c r="D43" i="1"/>
  <c r="C38" i="8"/>
  <c r="D40" i="8"/>
  <c r="E43" i="7"/>
  <c r="E41" i="7"/>
  <c r="D41" i="7"/>
  <c r="D43" i="7"/>
  <c r="C44" i="7" s="1"/>
  <c r="E43" i="1"/>
  <c r="E41" i="1"/>
  <c r="E38" i="8"/>
  <c r="E40" i="8"/>
  <c r="D38" i="8"/>
  <c r="M49" i="6"/>
  <c r="M47" i="6"/>
  <c r="K41" i="1"/>
  <c r="J41" i="1"/>
  <c r="K43" i="1"/>
  <c r="N41" i="1"/>
  <c r="N43" i="1"/>
  <c r="M41" i="1"/>
  <c r="K41" i="8"/>
  <c r="L43" i="8"/>
  <c r="L41" i="8"/>
  <c r="L44" i="7"/>
  <c r="L46" i="7"/>
  <c r="M49" i="7"/>
  <c r="P46" i="7"/>
  <c r="P44" i="7"/>
  <c r="O44" i="7"/>
  <c r="P46" i="6"/>
  <c r="P44" i="6"/>
  <c r="O44" i="6"/>
  <c r="F47" i="1"/>
  <c r="J49" i="1"/>
  <c r="I47" i="1"/>
  <c r="K49" i="6"/>
  <c r="M49" i="1"/>
  <c r="L47" i="1"/>
  <c r="N44" i="8"/>
  <c r="N46" i="8"/>
  <c r="M44" i="8"/>
  <c r="N41" i="6"/>
  <c r="N43" i="6"/>
  <c r="K46" i="7"/>
  <c r="K44" i="7"/>
  <c r="L44" i="6"/>
  <c r="L46" i="6"/>
  <c r="H46" i="8"/>
  <c r="H44" i="8"/>
  <c r="J49" i="7"/>
  <c r="I47" i="7"/>
  <c r="H47" i="7"/>
  <c r="O46" i="8"/>
  <c r="O44" i="8"/>
  <c r="J44" i="8"/>
  <c r="J46" i="8"/>
  <c r="I44" i="8"/>
  <c r="N43" i="7"/>
  <c r="N41" i="7"/>
  <c r="M41" i="7"/>
  <c r="J46" i="6"/>
  <c r="J44" i="6"/>
  <c r="I44" i="6"/>
  <c r="J44" i="7"/>
  <c r="C44" i="1" l="1"/>
  <c r="D44" i="1"/>
  <c r="D46" i="1"/>
  <c r="C41" i="8"/>
  <c r="D43" i="8"/>
  <c r="E44" i="7"/>
  <c r="E46" i="7"/>
  <c r="D44" i="7"/>
  <c r="D46" i="7"/>
  <c r="E43" i="8"/>
  <c r="E41" i="8"/>
  <c r="D41" i="8"/>
  <c r="E46" i="1"/>
  <c r="E47" i="1" s="1"/>
  <c r="E44" i="1"/>
  <c r="K46" i="1"/>
  <c r="K44" i="1"/>
  <c r="J44" i="1"/>
  <c r="N46" i="1"/>
  <c r="N44" i="1"/>
  <c r="M44" i="1"/>
  <c r="K44" i="8"/>
  <c r="L46" i="8"/>
  <c r="L44" i="8"/>
  <c r="L49" i="6"/>
  <c r="L47" i="6"/>
  <c r="N44" i="7"/>
  <c r="N46" i="7"/>
  <c r="M44" i="7"/>
  <c r="H49" i="8"/>
  <c r="H47" i="8"/>
  <c r="N46" i="6"/>
  <c r="N44" i="6"/>
  <c r="H47" i="6"/>
  <c r="F47" i="6"/>
  <c r="J47" i="6"/>
  <c r="J49" i="6"/>
  <c r="I47" i="6"/>
  <c r="K47" i="7"/>
  <c r="K49" i="7"/>
  <c r="J47" i="8"/>
  <c r="J49" i="8"/>
  <c r="I47" i="8"/>
  <c r="N49" i="8"/>
  <c r="N47" i="8"/>
  <c r="M47" i="8"/>
  <c r="O49" i="8"/>
  <c r="O50" i="8" s="1"/>
  <c r="O47" i="8"/>
  <c r="P49" i="6"/>
  <c r="P47" i="6"/>
  <c r="O47" i="6"/>
  <c r="P47" i="7"/>
  <c r="P49" i="7"/>
  <c r="O47" i="7"/>
  <c r="L47" i="7"/>
  <c r="L49" i="7"/>
  <c r="L50" i="7" s="1"/>
  <c r="F50" i="7"/>
  <c r="I50" i="7"/>
  <c r="H50" i="7"/>
  <c r="J47" i="7"/>
  <c r="K47" i="6"/>
  <c r="D47" i="7" l="1"/>
  <c r="C47" i="7"/>
  <c r="C44" i="8"/>
  <c r="D46" i="8"/>
  <c r="E47" i="7"/>
  <c r="E49" i="7"/>
  <c r="E50" i="7" s="1"/>
  <c r="D47" i="1"/>
  <c r="E44" i="8"/>
  <c r="E46" i="8"/>
  <c r="D44" i="8"/>
  <c r="K50" i="7"/>
  <c r="H50" i="8"/>
  <c r="J47" i="1"/>
  <c r="K47" i="1"/>
  <c r="K49" i="1"/>
  <c r="N47" i="1"/>
  <c r="N49" i="1"/>
  <c r="M47" i="1"/>
  <c r="L47" i="8"/>
  <c r="K47" i="8"/>
  <c r="L49" i="8"/>
  <c r="F50" i="6"/>
  <c r="H50" i="6"/>
  <c r="I50" i="6"/>
  <c r="P50" i="7"/>
  <c r="O50" i="7"/>
  <c r="J50" i="6"/>
  <c r="N47" i="6"/>
  <c r="N49" i="6"/>
  <c r="J50" i="7"/>
  <c r="J50" i="8"/>
  <c r="I50" i="8"/>
  <c r="O50" i="6"/>
  <c r="P50" i="6"/>
  <c r="N50" i="8"/>
  <c r="M50" i="8"/>
  <c r="N47" i="7"/>
  <c r="N49" i="7"/>
  <c r="M47" i="7"/>
  <c r="K50" i="6"/>
  <c r="L50" i="6"/>
  <c r="C47" i="8" l="1"/>
  <c r="D49" i="8"/>
  <c r="C50" i="8" s="1"/>
  <c r="E49" i="8"/>
  <c r="E47" i="8"/>
  <c r="D47" i="8"/>
  <c r="L50" i="8"/>
  <c r="K50" i="8"/>
  <c r="N50" i="7"/>
  <c r="M50" i="7"/>
  <c r="M50" i="6"/>
  <c r="N50" i="6"/>
  <c r="E50" i="8" l="1"/>
  <c r="D50" i="8"/>
  <c r="E7" i="8"/>
  <c r="D8" i="9"/>
  <c r="D8" i="8" l="1"/>
  <c r="E8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<sst xmlns="http://schemas.openxmlformats.org/spreadsheetml/2006/main" count="355" uniqueCount="53">
  <si>
    <t>TOTAL</t>
  </si>
  <si>
    <t>Variation</t>
  </si>
  <si>
    <t>Refuge ouvert le 15 mars 2012</t>
  </si>
  <si>
    <t>Total intermédiaire</t>
  </si>
  <si>
    <t>Association des "Amis et Pèlerins de Saint-Jacques de la Voie de Vézelay"</t>
  </si>
  <si>
    <t>du 15 mars au 1er avril</t>
  </si>
  <si>
    <t>du 1er au 16 avril</t>
  </si>
  <si>
    <t>du 16 avril au 1er mai</t>
  </si>
  <si>
    <t>du 1er au 16 mai</t>
  </si>
  <si>
    <t>du 16 mai au 1er juin</t>
  </si>
  <si>
    <t>du 1er au 16 juin</t>
  </si>
  <si>
    <t>du 16 juin au 1er juillet</t>
  </si>
  <si>
    <t>du 1er au 16 juillet</t>
  </si>
  <si>
    <t>du 16 juillet au 1er août</t>
  </si>
  <si>
    <t>du 1er au 16 août</t>
  </si>
  <si>
    <t>du 16 août au 1er septembre</t>
  </si>
  <si>
    <t>du 1er au 16 septembre</t>
  </si>
  <si>
    <t>du 16 septembre au 1er octobre</t>
  </si>
  <si>
    <t>du 1er au 15 octobre</t>
  </si>
  <si>
    <t>du 16 au 31 octobre</t>
  </si>
  <si>
    <t>du 1er au 16 octobre</t>
  </si>
  <si>
    <t>Total ou total intermédiaire</t>
  </si>
  <si>
    <t xml:space="preserve"> </t>
  </si>
  <si>
    <t>Nombre de pèlerins hébergés au refuge d'AINAY-LE-CHÂTEAU</t>
  </si>
  <si>
    <t>Nombre de pèlerins hébergés au refuge de BOUZAIS</t>
  </si>
  <si>
    <t>Nombre de pèlerins hébergés au refuge de SAINT-FERME</t>
  </si>
  <si>
    <t>Nombre de pèlerins hébergés au refuge de SORGES ET LIGUEUX EN PERIGORD</t>
  </si>
  <si>
    <t>-</t>
  </si>
  <si>
    <t>Nombre de pèlerins hébergés au refuge de VELLES</t>
  </si>
  <si>
    <t>Nombre de pèlerins hébergés dans les 5 refuges</t>
  </si>
  <si>
    <t>17</t>
  </si>
  <si>
    <t>19</t>
  </si>
  <si>
    <t>10</t>
  </si>
  <si>
    <t>14</t>
  </si>
  <si>
    <t>du 15 au 31 octobre</t>
  </si>
  <si>
    <t>du 15 mars au 31 mars</t>
  </si>
  <si>
    <t>du 1er au 15 avril</t>
  </si>
  <si>
    <t>du 15avril au 30 avril</t>
  </si>
  <si>
    <t>du 16 mai au 31 mai</t>
  </si>
  <si>
    <t>du 1er au 15 juin</t>
  </si>
  <si>
    <t>du 16 juin au 30 juin</t>
  </si>
  <si>
    <t>du 1er au 15 juillet</t>
  </si>
  <si>
    <t>du 16 juillet au 31 juillet</t>
  </si>
  <si>
    <t>du 1er au 15 août</t>
  </si>
  <si>
    <t>du 16 août au 31 août</t>
  </si>
  <si>
    <t>du 1er au 15 septembre</t>
  </si>
  <si>
    <t>du 16 septembre au 30 septembre</t>
  </si>
  <si>
    <t>Ainay le Château</t>
  </si>
  <si>
    <t>Bouzais</t>
  </si>
  <si>
    <t>Velles</t>
  </si>
  <si>
    <t>Sorges</t>
  </si>
  <si>
    <t>Saint-Ferme</t>
  </si>
  <si>
    <t>Total des 5 refuges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</si>
</sst>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\+\ 0%;\-\ 0%"/>
    <numFmt numFmtId="167" formatCode="0.0%"/>
  </numFmts>
  <fonts count="21" x14ac:knownFonts="1">
    <font>
      <sz val="11"/>
      <color theme="1"/>
      <name val="Calibri"/>
      <family val="2"/>
      <scheme val="minor"/>
    </font>
    <font>
      <b/>
      <sz val="28"/>
      <color theme="1"/>
      <name val="Garamond"/>
      <family val="1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</font>
    <font>
      <b/>
      <i/>
      <sz val="18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B5CD81"/>
        <bgColor indexed="64"/>
      </patternFill>
    </fill>
    <fill>
      <patternFill patternType="solid">
        <fgColor rgb="FF9E8CB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5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5" borderId="14" xfId="0" applyFont="1" applyFill="1" applyBorder="1" applyAlignment="1">
      <alignment horizontal="right" vertical="center" indent="2"/>
    </xf>
    <xf numFmtId="9" fontId="8" fillId="5" borderId="13" xfId="1" applyFont="1" applyFill="1" applyBorder="1" applyAlignment="1">
      <alignment horizontal="right" vertical="center" indent="2"/>
    </xf>
    <xf numFmtId="166" fontId="13" fillId="5" borderId="13" xfId="1" applyNumberFormat="1" applyFont="1" applyFill="1" applyBorder="1" applyAlignment="1">
      <alignment horizontal="right" vertical="center" indent="2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2" fillId="2" borderId="2" xfId="0" applyFont="1" applyFill="1" applyBorder="1" applyAlignment="1">
      <alignment horizontal="right" vertical="center" indent="2"/>
    </xf>
    <xf numFmtId="0" fontId="5" fillId="13" borderId="15" xfId="0" applyFont="1" applyFill="1" applyBorder="1" applyAlignment="1">
      <alignment horizontal="center" vertical="center"/>
    </xf>
    <xf numFmtId="166" fontId="8" fillId="2" borderId="10" xfId="0" applyNumberFormat="1" applyFont="1" applyFill="1" applyBorder="1" applyAlignment="1">
      <alignment horizontal="right" indent="2"/>
    </xf>
    <xf numFmtId="0" fontId="2" fillId="5" borderId="14" xfId="0" applyFont="1" applyFill="1" applyBorder="1" applyAlignment="1">
      <alignment horizontal="right" vertical="center" indent="2"/>
    </xf>
    <xf numFmtId="0" fontId="5" fillId="6" borderId="1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166" fontId="13" fillId="16" borderId="13" xfId="1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right" vertical="center" indent="2"/>
    </xf>
    <xf numFmtId="166" fontId="13" fillId="3" borderId="13" xfId="1" applyNumberFormat="1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right" vertical="center" indent="2"/>
    </xf>
    <xf numFmtId="0" fontId="8" fillId="16" borderId="22" xfId="0" applyFont="1" applyFill="1" applyBorder="1" applyAlignment="1">
      <alignment horizontal="center" vertical="center"/>
    </xf>
    <xf numFmtId="166" fontId="13" fillId="16" borderId="23" xfId="1" applyNumberFormat="1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right" vertical="center" indent="2"/>
    </xf>
    <xf numFmtId="0" fontId="5" fillId="15" borderId="22" xfId="0" applyFont="1" applyFill="1" applyBorder="1" applyAlignment="1">
      <alignment horizontal="center" vertical="center"/>
    </xf>
    <xf numFmtId="0" fontId="8" fillId="16" borderId="24" xfId="0" applyFont="1" applyFill="1" applyBorder="1" applyAlignment="1">
      <alignment horizontal="right" vertical="center" indent="2"/>
    </xf>
    <xf numFmtId="166" fontId="13" fillId="16" borderId="24" xfId="1" applyNumberFormat="1" applyFont="1" applyFill="1" applyBorder="1" applyAlignment="1">
      <alignment horizontal="right" vertical="center" indent="2"/>
    </xf>
    <xf numFmtId="0" fontId="8" fillId="16" borderId="24" xfId="0" applyFont="1" applyFill="1" applyBorder="1" applyAlignment="1">
      <alignment horizontal="center" vertical="center"/>
    </xf>
    <xf numFmtId="166" fontId="13" fillId="5" borderId="23" xfId="1" applyNumberFormat="1" applyFont="1" applyFill="1" applyBorder="1" applyAlignment="1">
      <alignment horizontal="right" vertical="center" indent="2"/>
    </xf>
    <xf numFmtId="0" fontId="8" fillId="16" borderId="21" xfId="0" applyFont="1" applyFill="1" applyBorder="1" applyAlignment="1">
      <alignment horizontal="right" vertical="center" indent="2"/>
    </xf>
    <xf numFmtId="0" fontId="4" fillId="16" borderId="16" xfId="0" applyFont="1" applyFill="1" applyBorder="1"/>
    <xf numFmtId="166" fontId="13" fillId="16" borderId="24" xfId="1" applyNumberFormat="1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right" vertical="center" indent="2"/>
    </xf>
    <xf numFmtId="0" fontId="4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6" fontId="13" fillId="3" borderId="6" xfId="1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right" vertical="center" indent="2"/>
    </xf>
    <xf numFmtId="0" fontId="4" fillId="3" borderId="6" xfId="0" applyFont="1" applyFill="1" applyBorder="1"/>
    <xf numFmtId="166" fontId="13" fillId="5" borderId="6" xfId="1" applyNumberFormat="1" applyFont="1" applyFill="1" applyBorder="1" applyAlignment="1">
      <alignment horizontal="right" vertical="center" indent="2"/>
    </xf>
    <xf numFmtId="0" fontId="4" fillId="3" borderId="7" xfId="0" applyFont="1" applyFill="1" applyBorder="1"/>
    <xf numFmtId="0" fontId="8" fillId="12" borderId="5" xfId="0" applyFont="1" applyFill="1" applyBorder="1" applyAlignment="1">
      <alignment horizontal="right" vertical="center" indent="2"/>
    </xf>
    <xf numFmtId="0" fontId="4" fillId="12" borderId="27" xfId="0" applyFont="1" applyFill="1" applyBorder="1"/>
    <xf numFmtId="0" fontId="4" fillId="12" borderId="5" xfId="0" applyFont="1" applyFill="1" applyBorder="1"/>
    <xf numFmtId="0" fontId="5" fillId="17" borderId="25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66" fontId="13" fillId="5" borderId="13" xfId="1" applyNumberFormat="1" applyFont="1" applyFill="1" applyBorder="1" applyAlignment="1">
      <alignment horizontal="center" vertical="center"/>
    </xf>
    <xf numFmtId="166" fontId="13" fillId="16" borderId="6" xfId="1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9" fontId="8" fillId="5" borderId="13" xfId="1" applyFont="1" applyFill="1" applyBorder="1" applyAlignment="1">
      <alignment horizontal="center" vertical="center"/>
    </xf>
    <xf numFmtId="166" fontId="13" fillId="5" borderId="20" xfId="1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66" fontId="13" fillId="5" borderId="23" xfId="1" applyNumberFormat="1" applyFont="1" applyFill="1" applyBorder="1" applyAlignment="1">
      <alignment horizontal="center" vertical="center"/>
    </xf>
    <xf numFmtId="166" fontId="13" fillId="5" borderId="6" xfId="1" applyNumberFormat="1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1" borderId="25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166" fontId="13" fillId="19" borderId="6" xfId="1" applyNumberFormat="1" applyFont="1" applyFill="1" applyBorder="1" applyAlignment="1">
      <alignment horizontal="center" vertical="center"/>
    </xf>
    <xf numFmtId="0" fontId="8" fillId="19" borderId="22" xfId="0" applyFont="1" applyFill="1" applyBorder="1" applyAlignment="1">
      <alignment horizontal="center" vertical="center"/>
    </xf>
    <xf numFmtId="166" fontId="13" fillId="19" borderId="23" xfId="1" applyNumberFormat="1" applyFont="1" applyFill="1" applyBorder="1" applyAlignment="1">
      <alignment horizontal="center" vertical="center"/>
    </xf>
    <xf numFmtId="166" fontId="13" fillId="19" borderId="13" xfId="1" applyNumberFormat="1" applyFont="1" applyFill="1" applyBorder="1" applyAlignment="1">
      <alignment horizontal="center" vertical="center"/>
    </xf>
    <xf numFmtId="0" fontId="8" fillId="16" borderId="7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164" fontId="8" fillId="10" borderId="6" xfId="2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6" xfId="2" applyNumberFormat="1" applyFont="1" applyFill="1" applyBorder="1" applyAlignment="1">
      <alignment horizontal="center" vertical="center"/>
    </xf>
    <xf numFmtId="164" fontId="8" fillId="10" borderId="7" xfId="2" applyNumberFormat="1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/>
    </xf>
    <xf numFmtId="0" fontId="5" fillId="17" borderId="15" xfId="0" applyFont="1" applyFill="1" applyBorder="1" applyAlignment="1">
      <alignment horizontal="center" vertical="center"/>
    </xf>
    <xf numFmtId="0" fontId="8" fillId="16" borderId="31" xfId="0" applyFont="1" applyFill="1" applyBorder="1" applyAlignment="1">
      <alignment horizontal="center" vertical="center"/>
    </xf>
    <xf numFmtId="0" fontId="5" fillId="17" borderId="26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13" fillId="3" borderId="20" xfId="1" applyNumberFormat="1" applyFont="1" applyFill="1" applyBorder="1" applyAlignment="1">
      <alignment horizontal="right" vertical="center" indent="2"/>
    </xf>
    <xf numFmtId="0" fontId="12" fillId="3" borderId="32" xfId="0" applyFont="1" applyFill="1" applyBorder="1" applyAlignment="1">
      <alignment horizontal="right" vertical="center" indent="2"/>
    </xf>
    <xf numFmtId="166" fontId="13" fillId="5" borderId="20" xfId="1" applyNumberFormat="1" applyFont="1" applyFill="1" applyBorder="1" applyAlignment="1">
      <alignment horizontal="right" vertical="center" indent="2"/>
    </xf>
    <xf numFmtId="166" fontId="13" fillId="16" borderId="33" xfId="1" applyNumberFormat="1" applyFont="1" applyFill="1" applyBorder="1" applyAlignment="1">
      <alignment horizontal="right" vertical="center" indent="2"/>
    </xf>
    <xf numFmtId="0" fontId="12" fillId="16" borderId="34" xfId="0" applyFont="1" applyFill="1" applyBorder="1" applyAlignment="1">
      <alignment horizontal="right" vertical="center" indent="2"/>
    </xf>
    <xf numFmtId="0" fontId="12" fillId="16" borderId="32" xfId="0" applyFont="1" applyFill="1" applyBorder="1" applyAlignment="1">
      <alignment horizontal="center" vertical="center"/>
    </xf>
    <xf numFmtId="0" fontId="11" fillId="14" borderId="34" xfId="0" applyFont="1" applyFill="1" applyBorder="1" applyAlignment="1">
      <alignment horizontal="center" vertical="center"/>
    </xf>
    <xf numFmtId="166" fontId="12" fillId="16" borderId="10" xfId="1" applyNumberFormat="1" applyFont="1" applyFill="1" applyBorder="1" applyAlignment="1">
      <alignment horizontal="center"/>
    </xf>
    <xf numFmtId="166" fontId="7" fillId="5" borderId="20" xfId="1" applyNumberFormat="1" applyFont="1" applyFill="1" applyBorder="1" applyAlignment="1">
      <alignment horizontal="right" vertical="center" indent="2"/>
    </xf>
    <xf numFmtId="0" fontId="5" fillId="0" borderId="15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2" fillId="21" borderId="20" xfId="0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0" fontId="5" fillId="20" borderId="0" xfId="0" applyFont="1" applyFill="1" applyAlignment="1">
      <alignment horizontal="center" vertical="center"/>
    </xf>
    <xf numFmtId="0" fontId="8" fillId="20" borderId="0" xfId="0" applyFont="1" applyFill="1" applyAlignment="1">
      <alignment horizontal="center" vertical="center"/>
    </xf>
    <xf numFmtId="166" fontId="13" fillId="20" borderId="0" xfId="1" applyNumberFormat="1" applyFont="1" applyFill="1" applyBorder="1" applyAlignment="1">
      <alignment horizontal="center" vertical="center"/>
    </xf>
    <xf numFmtId="166" fontId="13" fillId="20" borderId="0" xfId="1" applyNumberFormat="1" applyFont="1" applyFill="1" applyBorder="1" applyAlignment="1">
      <alignment horizontal="right" vertical="center" indent="2"/>
    </xf>
    <xf numFmtId="0" fontId="12" fillId="20" borderId="0" xfId="0" applyFont="1" applyFill="1" applyAlignment="1">
      <alignment horizontal="center" vertical="center"/>
    </xf>
    <xf numFmtId="166" fontId="12" fillId="20" borderId="0" xfId="1" applyNumberFormat="1" applyFont="1" applyFill="1" applyBorder="1" applyAlignment="1">
      <alignment horizontal="center"/>
    </xf>
    <xf numFmtId="166" fontId="13" fillId="16" borderId="20" xfId="1" applyNumberFormat="1" applyFont="1" applyFill="1" applyBorder="1" applyAlignment="1">
      <alignment horizontal="right" vertical="center" indent="2"/>
    </xf>
    <xf numFmtId="0" fontId="3" fillId="0" borderId="16" xfId="0" applyFont="1" applyBorder="1" applyAlignment="1">
      <alignment vertical="center" wrapText="1"/>
    </xf>
    <xf numFmtId="0" fontId="5" fillId="11" borderId="1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10" borderId="15" xfId="0" applyFont="1" applyFill="1" applyBorder="1" applyAlignment="1">
      <alignment horizontal="center" vertical="center"/>
    </xf>
    <xf numFmtId="0" fontId="4" fillId="22" borderId="5" xfId="0" applyFont="1" applyFill="1" applyBorder="1"/>
    <xf numFmtId="0" fontId="8" fillId="22" borderId="5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49" fontId="4" fillId="10" borderId="9" xfId="0" applyNumberFormat="1" applyFont="1" applyFill="1" applyBorder="1" applyAlignment="1">
      <alignment horizontal="center" vertical="center"/>
    </xf>
    <xf numFmtId="0" fontId="14" fillId="20" borderId="15" xfId="0" applyFont="1" applyFill="1" applyBorder="1" applyAlignment="1">
      <alignment horizontal="center" vertical="center"/>
    </xf>
    <xf numFmtId="0" fontId="12" fillId="23" borderId="32" xfId="0" applyFont="1" applyFill="1" applyBorder="1" applyAlignment="1">
      <alignment horizontal="right" vertical="center" indent="2"/>
    </xf>
    <xf numFmtId="166" fontId="8" fillId="23" borderId="10" xfId="0" applyNumberFormat="1" applyFont="1" applyFill="1" applyBorder="1" applyAlignment="1">
      <alignment horizontal="right" indent="2"/>
    </xf>
    <xf numFmtId="0" fontId="12" fillId="23" borderId="14" xfId="0" applyFont="1" applyFill="1" applyBorder="1" applyAlignment="1">
      <alignment horizontal="right" vertical="center" indent="2"/>
    </xf>
    <xf numFmtId="0" fontId="12" fillId="23" borderId="22" xfId="0" applyFont="1" applyFill="1" applyBorder="1" applyAlignment="1">
      <alignment horizontal="right" vertical="center" indent="2"/>
    </xf>
    <xf numFmtId="166" fontId="12" fillId="23" borderId="10" xfId="0" applyNumberFormat="1" applyFont="1" applyFill="1" applyBorder="1"/>
    <xf numFmtId="0" fontId="8" fillId="10" borderId="8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49" fontId="8" fillId="10" borderId="12" xfId="0" applyNumberFormat="1" applyFont="1" applyFill="1" applyBorder="1" applyAlignment="1">
      <alignment horizontal="center" vertical="center"/>
    </xf>
    <xf numFmtId="9" fontId="8" fillId="10" borderId="4" xfId="0" applyNumberFormat="1" applyFont="1" applyFill="1" applyBorder="1" applyAlignment="1">
      <alignment horizontal="center" vertical="center"/>
    </xf>
    <xf numFmtId="9" fontId="4" fillId="10" borderId="30" xfId="0" applyNumberFormat="1" applyFont="1" applyFill="1" applyBorder="1" applyAlignment="1">
      <alignment horizontal="center" vertical="center"/>
    </xf>
    <xf numFmtId="0" fontId="8" fillId="24" borderId="2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24" borderId="38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9" fontId="4" fillId="10" borderId="36" xfId="0" applyNumberFormat="1" applyFont="1" applyFill="1" applyBorder="1" applyAlignment="1">
      <alignment horizontal="center" vertical="center"/>
    </xf>
    <xf numFmtId="0" fontId="8" fillId="24" borderId="8" xfId="0" applyFont="1" applyFill="1" applyBorder="1" applyAlignment="1">
      <alignment horizontal="center" vertical="center"/>
    </xf>
    <xf numFmtId="9" fontId="8" fillId="24" borderId="4" xfId="0" applyNumberFormat="1" applyFont="1" applyFill="1" applyBorder="1" applyAlignment="1">
      <alignment horizontal="center" vertical="center"/>
    </xf>
    <xf numFmtId="9" fontId="4" fillId="24" borderId="36" xfId="0" applyNumberFormat="1" applyFont="1" applyFill="1" applyBorder="1" applyAlignment="1">
      <alignment horizontal="center" vertical="center"/>
    </xf>
    <xf numFmtId="9" fontId="4" fillId="10" borderId="4" xfId="0" applyNumberFormat="1" applyFont="1" applyFill="1" applyBorder="1" applyAlignment="1">
      <alignment horizontal="center" vertical="center"/>
    </xf>
    <xf numFmtId="9" fontId="4" fillId="24" borderId="4" xfId="0" applyNumberFormat="1" applyFont="1" applyFill="1" applyBorder="1" applyAlignment="1">
      <alignment horizontal="center" vertical="center"/>
    </xf>
    <xf numFmtId="0" fontId="4" fillId="24" borderId="6" xfId="0" applyFont="1" applyFill="1" applyBorder="1" applyAlignment="1">
      <alignment horizontal="center" vertical="center"/>
    </xf>
    <xf numFmtId="166" fontId="13" fillId="19" borderId="40" xfId="1" applyNumberFormat="1" applyFont="1" applyFill="1" applyBorder="1" applyAlignment="1">
      <alignment horizontal="center" vertical="center"/>
    </xf>
    <xf numFmtId="0" fontId="8" fillId="19" borderId="41" xfId="0" applyFont="1" applyFill="1" applyBorder="1" applyAlignment="1">
      <alignment horizontal="center" vertical="center"/>
    </xf>
    <xf numFmtId="166" fontId="13" fillId="19" borderId="30" xfId="1" applyNumberFormat="1" applyFont="1" applyFill="1" applyBorder="1" applyAlignment="1">
      <alignment horizontal="center" vertical="center"/>
    </xf>
    <xf numFmtId="0" fontId="4" fillId="24" borderId="36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10" fontId="8" fillId="10" borderId="30" xfId="0" applyNumberFormat="1" applyFont="1" applyFill="1" applyBorder="1" applyAlignment="1">
      <alignment horizontal="center" vertical="center"/>
    </xf>
    <xf numFmtId="10" fontId="8" fillId="24" borderId="36" xfId="0" applyNumberFormat="1" applyFont="1" applyFill="1" applyBorder="1" applyAlignment="1">
      <alignment horizontal="center" vertical="center"/>
    </xf>
    <xf numFmtId="0" fontId="8" fillId="24" borderId="36" xfId="0" applyFont="1" applyFill="1" applyBorder="1" applyAlignment="1">
      <alignment horizontal="center" vertical="center"/>
    </xf>
    <xf numFmtId="166" fontId="13" fillId="19" borderId="44" xfId="1" applyNumberFormat="1" applyFont="1" applyFill="1" applyBorder="1" applyAlignment="1">
      <alignment horizontal="center" vertical="center"/>
    </xf>
    <xf numFmtId="9" fontId="8" fillId="24" borderId="3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19" borderId="36" xfId="0" applyFont="1" applyFill="1" applyBorder="1" applyAlignment="1">
      <alignment horizontal="center" vertical="center"/>
    </xf>
    <xf numFmtId="9" fontId="8" fillId="10" borderId="36" xfId="0" applyNumberFormat="1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9" fontId="8" fillId="10" borderId="47" xfId="0" applyNumberFormat="1" applyFont="1" applyFill="1" applyBorder="1" applyAlignment="1">
      <alignment horizontal="center" vertical="center"/>
    </xf>
    <xf numFmtId="1" fontId="4" fillId="10" borderId="10" xfId="0" applyNumberFormat="1" applyFont="1" applyFill="1" applyBorder="1" applyAlignment="1">
      <alignment horizontal="center" vertical="center"/>
    </xf>
    <xf numFmtId="0" fontId="8" fillId="24" borderId="9" xfId="0" applyFont="1" applyFill="1" applyBorder="1" applyAlignment="1">
      <alignment horizontal="center" vertical="center"/>
    </xf>
    <xf numFmtId="9" fontId="4" fillId="10" borderId="15" xfId="0" applyNumberFormat="1" applyFont="1" applyFill="1" applyBorder="1" applyAlignment="1">
      <alignment horizontal="center" vertical="center"/>
    </xf>
    <xf numFmtId="0" fontId="8" fillId="24" borderId="7" xfId="0" applyFont="1" applyFill="1" applyBorder="1" applyAlignment="1">
      <alignment horizontal="center" vertical="center"/>
    </xf>
    <xf numFmtId="167" fontId="8" fillId="19" borderId="7" xfId="0" applyNumberFormat="1" applyFont="1" applyFill="1" applyBorder="1" applyAlignment="1">
      <alignment horizontal="center" vertical="center"/>
    </xf>
    <xf numFmtId="0" fontId="8" fillId="24" borderId="22" xfId="0" applyFont="1" applyFill="1" applyBorder="1" applyAlignment="1">
      <alignment horizontal="center" vertical="center"/>
    </xf>
    <xf numFmtId="166" fontId="13" fillId="10" borderId="30" xfId="1" applyNumberFormat="1" applyFont="1" applyFill="1" applyBorder="1" applyAlignment="1">
      <alignment horizontal="center" vertical="center"/>
    </xf>
    <xf numFmtId="0" fontId="8" fillId="25" borderId="7" xfId="0" applyFont="1" applyFill="1" applyBorder="1" applyAlignment="1">
      <alignment horizontal="center" vertical="center"/>
    </xf>
    <xf numFmtId="1" fontId="4" fillId="24" borderId="10" xfId="0" applyNumberFormat="1" applyFont="1" applyFill="1" applyBorder="1" applyAlignment="1">
      <alignment horizontal="center" vertical="center"/>
    </xf>
    <xf numFmtId="166" fontId="13" fillId="24" borderId="15" xfId="1" applyNumberFormat="1" applyFont="1" applyFill="1" applyBorder="1" applyAlignment="1">
      <alignment horizontal="center" vertical="center"/>
    </xf>
    <xf numFmtId="0" fontId="8" fillId="24" borderId="6" xfId="0" applyFont="1" applyFill="1" applyBorder="1" applyAlignment="1">
      <alignment horizontal="center" vertical="center"/>
    </xf>
    <xf numFmtId="167" fontId="8" fillId="10" borderId="36" xfId="0" applyNumberFormat="1" applyFont="1" applyFill="1" applyBorder="1" applyAlignment="1">
      <alignment horizontal="center" vertical="center"/>
    </xf>
    <xf numFmtId="0" fontId="8" fillId="25" borderId="6" xfId="0" applyFont="1" applyFill="1" applyBorder="1" applyAlignment="1">
      <alignment horizontal="center" vertical="center"/>
    </xf>
    <xf numFmtId="0" fontId="8" fillId="25" borderId="36" xfId="0" applyFont="1" applyFill="1" applyBorder="1" applyAlignment="1">
      <alignment horizontal="center" vertical="center"/>
    </xf>
    <xf numFmtId="10" fontId="8" fillId="25" borderId="36" xfId="0" applyNumberFormat="1" applyFont="1" applyFill="1" applyBorder="1" applyAlignment="1">
      <alignment horizontal="center" vertical="center"/>
    </xf>
    <xf numFmtId="0" fontId="8" fillId="10" borderId="48" xfId="0" applyFont="1" applyFill="1" applyBorder="1" applyAlignment="1">
      <alignment horizontal="center" vertical="center"/>
    </xf>
    <xf numFmtId="0" fontId="8" fillId="19" borderId="49" xfId="0" applyFont="1" applyFill="1" applyBorder="1" applyAlignment="1">
      <alignment horizontal="center" vertical="center"/>
    </xf>
    <xf numFmtId="0" fontId="8" fillId="26" borderId="49" xfId="0" applyFont="1" applyFill="1" applyBorder="1" applyAlignment="1">
      <alignment horizontal="center" vertical="center"/>
    </xf>
    <xf numFmtId="0" fontId="8" fillId="26" borderId="36" xfId="0" applyFont="1" applyFill="1" applyBorder="1" applyAlignment="1">
      <alignment horizontal="center" vertical="center"/>
    </xf>
    <xf numFmtId="9" fontId="8" fillId="26" borderId="36" xfId="0" applyNumberFormat="1" applyFont="1" applyFill="1" applyBorder="1" applyAlignment="1">
      <alignment horizontal="center" vertical="center"/>
    </xf>
    <xf numFmtId="0" fontId="8" fillId="26" borderId="7" xfId="0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9" fontId="8" fillId="7" borderId="46" xfId="0" applyNumberFormat="1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166" fontId="13" fillId="7" borderId="43" xfId="1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166" fontId="13" fillId="7" borderId="13" xfId="1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5" fillId="28" borderId="15" xfId="0" applyFont="1" applyFill="1" applyBorder="1" applyAlignment="1">
      <alignment horizontal="center" vertical="center"/>
    </xf>
    <xf numFmtId="0" fontId="8" fillId="29" borderId="6" xfId="0" applyFont="1" applyFill="1" applyBorder="1" applyAlignment="1">
      <alignment horizontal="center" vertical="center"/>
    </xf>
    <xf numFmtId="0" fontId="8" fillId="29" borderId="7" xfId="0" applyFont="1" applyFill="1" applyBorder="1" applyAlignment="1">
      <alignment horizontal="center" vertical="center"/>
    </xf>
    <xf numFmtId="0" fontId="8" fillId="29" borderId="14" xfId="0" applyFont="1" applyFill="1" applyBorder="1" applyAlignment="1">
      <alignment horizontal="center" vertical="center"/>
    </xf>
    <xf numFmtId="166" fontId="13" fillId="29" borderId="13" xfId="1" applyNumberFormat="1" applyFont="1" applyFill="1" applyBorder="1" applyAlignment="1">
      <alignment horizontal="center" vertical="center"/>
    </xf>
    <xf numFmtId="166" fontId="8" fillId="30" borderId="10" xfId="0" applyNumberFormat="1" applyFont="1" applyFill="1" applyBorder="1" applyAlignment="1">
      <alignment horizontal="right" indent="2"/>
    </xf>
    <xf numFmtId="0" fontId="8" fillId="8" borderId="22" xfId="0" applyFont="1" applyFill="1" applyBorder="1" applyAlignment="1">
      <alignment horizontal="center" vertical="center"/>
    </xf>
    <xf numFmtId="166" fontId="13" fillId="8" borderId="40" xfId="1" applyNumberFormat="1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166" fontId="13" fillId="8" borderId="23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166" fontId="13" fillId="8" borderId="30" xfId="1" applyNumberFormat="1" applyFont="1" applyFill="1" applyBorder="1" applyAlignment="1">
      <alignment horizontal="center" vertical="center"/>
    </xf>
    <xf numFmtId="0" fontId="5" fillId="31" borderId="15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166" fontId="13" fillId="24" borderId="30" xfId="1" applyNumberFormat="1" applyFont="1" applyFill="1" applyBorder="1" applyAlignment="1">
      <alignment horizontal="center" vertical="center"/>
    </xf>
    <xf numFmtId="0" fontId="4" fillId="29" borderId="21" xfId="0" applyFont="1" applyFill="1" applyBorder="1" applyAlignment="1">
      <alignment horizontal="center" vertical="center"/>
    </xf>
    <xf numFmtId="166" fontId="13" fillId="29" borderId="30" xfId="1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166" fontId="13" fillId="8" borderId="6" xfId="1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9" fontId="8" fillId="8" borderId="4" xfId="0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8" fillId="32" borderId="6" xfId="0" applyFont="1" applyFill="1" applyBorder="1" applyAlignment="1">
      <alignment horizontal="center" vertical="center"/>
    </xf>
    <xf numFmtId="0" fontId="8" fillId="32" borderId="14" xfId="0" applyFont="1" applyFill="1" applyBorder="1" applyAlignment="1">
      <alignment horizontal="center" vertical="center"/>
    </xf>
    <xf numFmtId="167" fontId="8" fillId="24" borderId="36" xfId="0" applyNumberFormat="1" applyFont="1" applyFill="1" applyBorder="1" applyAlignment="1">
      <alignment horizontal="center" vertical="center"/>
    </xf>
    <xf numFmtId="0" fontId="8" fillId="33" borderId="7" xfId="0" applyFont="1" applyFill="1" applyBorder="1" applyAlignment="1">
      <alignment horizontal="center" vertical="center"/>
    </xf>
    <xf numFmtId="167" fontId="8" fillId="33" borderId="36" xfId="0" applyNumberFormat="1" applyFont="1" applyFill="1" applyBorder="1" applyAlignment="1">
      <alignment horizontal="center" vertical="center"/>
    </xf>
    <xf numFmtId="167" fontId="13" fillId="10" borderId="30" xfId="1" applyNumberFormat="1" applyFont="1" applyFill="1" applyBorder="1" applyAlignment="1">
      <alignment horizontal="center" vertical="center"/>
    </xf>
    <xf numFmtId="167" fontId="12" fillId="23" borderId="35" xfId="1" applyNumberFormat="1" applyFont="1" applyFill="1" applyBorder="1" applyAlignment="1">
      <alignment horizontal="center"/>
    </xf>
    <xf numFmtId="167" fontId="12" fillId="23" borderId="19" xfId="1" applyNumberFormat="1" applyFont="1" applyFill="1" applyBorder="1" applyAlignment="1">
      <alignment horizontal="center"/>
    </xf>
    <xf numFmtId="167" fontId="12" fillId="23" borderId="10" xfId="1" applyNumberFormat="1" applyFont="1" applyFill="1" applyBorder="1" applyAlignment="1">
      <alignment horizontal="center"/>
    </xf>
    <xf numFmtId="167" fontId="12" fillId="16" borderId="4" xfId="1" applyNumberFormat="1" applyFont="1" applyFill="1" applyBorder="1" applyAlignment="1">
      <alignment horizontal="center"/>
    </xf>
    <xf numFmtId="167" fontId="12" fillId="16" borderId="30" xfId="1" applyNumberFormat="1" applyFont="1" applyFill="1" applyBorder="1" applyAlignment="1">
      <alignment horizontal="center"/>
    </xf>
    <xf numFmtId="167" fontId="12" fillId="16" borderId="19" xfId="1" applyNumberFormat="1" applyFont="1" applyFill="1" applyBorder="1" applyAlignment="1">
      <alignment horizontal="center"/>
    </xf>
    <xf numFmtId="167" fontId="12" fillId="23" borderId="10" xfId="1" applyNumberFormat="1" applyFont="1" applyFill="1" applyBorder="1" applyAlignment="1">
      <alignment horizontal="right" indent="2"/>
    </xf>
    <xf numFmtId="167" fontId="12" fillId="16" borderId="10" xfId="1" applyNumberFormat="1" applyFont="1" applyFill="1" applyBorder="1" applyAlignment="1">
      <alignment horizontal="center"/>
    </xf>
    <xf numFmtId="167" fontId="12" fillId="3" borderId="10" xfId="1" applyNumberFormat="1" applyFont="1" applyFill="1" applyBorder="1" applyAlignment="1">
      <alignment horizontal="right" indent="2"/>
    </xf>
    <xf numFmtId="167" fontId="12" fillId="2" borderId="19" xfId="1" applyNumberFormat="1" applyFont="1" applyFill="1" applyBorder="1" applyAlignment="1">
      <alignment horizontal="right" indent="2"/>
    </xf>
    <xf numFmtId="167" fontId="12" fillId="2" borderId="10" xfId="1" applyNumberFormat="1" applyFont="1" applyFill="1" applyBorder="1" applyAlignment="1">
      <alignment horizontal="right" indent="2"/>
    </xf>
    <xf numFmtId="167" fontId="15" fillId="3" borderId="10" xfId="1" applyNumberFormat="1" applyFont="1" applyFill="1" applyBorder="1" applyAlignment="1">
      <alignment horizontal="center"/>
    </xf>
    <xf numFmtId="167" fontId="11" fillId="23" borderId="19" xfId="0" applyNumberFormat="1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vertical="center"/>
    </xf>
    <xf numFmtId="49" fontId="4" fillId="22" borderId="8" xfId="0" applyNumberFormat="1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4" borderId="32" xfId="0" applyFont="1" applyFill="1" applyBorder="1" applyAlignment="1">
      <alignment horizontal="right" vertical="center" indent="2"/>
    </xf>
    <xf numFmtId="0" fontId="8" fillId="34" borderId="7" xfId="0" applyFont="1" applyFill="1" applyBorder="1" applyAlignment="1">
      <alignment horizontal="center" vertical="center"/>
    </xf>
    <xf numFmtId="167" fontId="8" fillId="34" borderId="36" xfId="0" applyNumberFormat="1" applyFont="1" applyFill="1" applyBorder="1" applyAlignment="1">
      <alignment horizontal="center" vertical="center"/>
    </xf>
    <xf numFmtId="0" fontId="12" fillId="34" borderId="32" xfId="0" applyFont="1" applyFill="1" applyBorder="1" applyAlignment="1">
      <alignment horizontal="right" vertical="center" indent="2"/>
    </xf>
    <xf numFmtId="0" fontId="12" fillId="32" borderId="32" xfId="0" applyFont="1" applyFill="1" applyBorder="1" applyAlignment="1">
      <alignment horizontal="right" vertical="center" indent="2"/>
    </xf>
    <xf numFmtId="0" fontId="8" fillId="35" borderId="6" xfId="0" applyFont="1" applyFill="1" applyBorder="1" applyAlignment="1">
      <alignment horizontal="center" vertical="center"/>
    </xf>
    <xf numFmtId="0" fontId="8" fillId="35" borderId="14" xfId="0" applyFont="1" applyFill="1" applyBorder="1" applyAlignment="1">
      <alignment horizontal="right" vertical="center" indent="2"/>
    </xf>
    <xf numFmtId="166" fontId="13" fillId="35" borderId="20" xfId="1" applyNumberFormat="1" applyFont="1" applyFill="1" applyBorder="1" applyAlignment="1">
      <alignment horizontal="right" vertical="center" indent="2"/>
    </xf>
    <xf numFmtId="0" fontId="12" fillId="35" borderId="32" xfId="0" applyFont="1" applyFill="1" applyBorder="1" applyAlignment="1">
      <alignment horizontal="right" vertical="center" indent="2"/>
    </xf>
    <xf numFmtId="0" fontId="12" fillId="29" borderId="32" xfId="0" applyFont="1" applyFill="1" applyBorder="1" applyAlignment="1">
      <alignment horizontal="right" vertical="center" indent="2"/>
    </xf>
    <xf numFmtId="164" fontId="8" fillId="25" borderId="6" xfId="2" applyNumberFormat="1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right" vertical="center" indent="2"/>
    </xf>
    <xf numFmtId="0" fontId="8" fillId="36" borderId="6" xfId="0" applyFont="1" applyFill="1" applyBorder="1" applyAlignment="1">
      <alignment horizontal="center" vertical="center"/>
    </xf>
    <xf numFmtId="0" fontId="12" fillId="36" borderId="32" xfId="0" applyFont="1" applyFill="1" applyBorder="1" applyAlignment="1">
      <alignment horizontal="right" vertical="center" indent="2"/>
    </xf>
    <xf numFmtId="0" fontId="8" fillId="37" borderId="6" xfId="0" applyFont="1" applyFill="1" applyBorder="1" applyAlignment="1">
      <alignment horizontal="center" vertical="center"/>
    </xf>
    <xf numFmtId="0" fontId="12" fillId="37" borderId="32" xfId="0" applyFont="1" applyFill="1" applyBorder="1" applyAlignment="1">
      <alignment horizontal="right" vertical="center" indent="2"/>
    </xf>
    <xf numFmtId="0" fontId="4" fillId="38" borderId="7" xfId="0" applyFont="1" applyFill="1" applyBorder="1" applyAlignment="1">
      <alignment horizontal="center" vertical="center"/>
    </xf>
    <xf numFmtId="0" fontId="12" fillId="38" borderId="32" xfId="0" applyFont="1" applyFill="1" applyBorder="1" applyAlignment="1">
      <alignment horizontal="center" vertical="center"/>
    </xf>
    <xf numFmtId="0" fontId="12" fillId="23" borderId="14" xfId="0" applyFont="1" applyFill="1" applyBorder="1" applyAlignment="1">
      <alignment horizontal="center" vertical="center"/>
    </xf>
    <xf numFmtId="0" fontId="5" fillId="38" borderId="16" xfId="0" applyFont="1" applyFill="1" applyBorder="1" applyAlignment="1">
      <alignment horizontal="center" vertical="center" wrapText="1"/>
    </xf>
    <xf numFmtId="0" fontId="4" fillId="38" borderId="6" xfId="0" applyFont="1" applyFill="1" applyBorder="1" applyAlignment="1">
      <alignment horizontal="center" vertical="center"/>
    </xf>
    <xf numFmtId="167" fontId="12" fillId="35" borderId="35" xfId="1" applyNumberFormat="1" applyFont="1" applyFill="1" applyBorder="1" applyAlignment="1">
      <alignment horizontal="center"/>
    </xf>
    <xf numFmtId="0" fontId="4" fillId="39" borderId="6" xfId="0" applyFont="1" applyFill="1" applyBorder="1" applyAlignment="1">
      <alignment horizontal="center" vertical="center"/>
    </xf>
    <xf numFmtId="0" fontId="5" fillId="39" borderId="15" xfId="0" applyFont="1" applyFill="1" applyBorder="1" applyAlignment="1">
      <alignment horizontal="center" vertical="center"/>
    </xf>
    <xf numFmtId="0" fontId="4" fillId="39" borderId="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49" fontId="4" fillId="39" borderId="9" xfId="0" applyNumberFormat="1" applyFont="1" applyFill="1" applyBorder="1" applyAlignment="1">
      <alignment horizontal="center" vertical="center"/>
    </xf>
    <xf numFmtId="49" fontId="4" fillId="39" borderId="12" xfId="0" applyNumberFormat="1" applyFont="1" applyFill="1" applyBorder="1" applyAlignment="1">
      <alignment horizontal="center" vertical="center"/>
    </xf>
    <xf numFmtId="0" fontId="5" fillId="39" borderId="17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167" fontId="8" fillId="39" borderId="36" xfId="0" applyNumberFormat="1" applyFont="1" applyFill="1" applyBorder="1" applyAlignment="1">
      <alignment horizontal="center" vertical="center"/>
    </xf>
    <xf numFmtId="0" fontId="8" fillId="38" borderId="36" xfId="0" applyFont="1" applyFill="1" applyBorder="1" applyAlignment="1">
      <alignment horizontal="center" vertical="center"/>
    </xf>
    <xf numFmtId="10" fontId="8" fillId="38" borderId="30" xfId="0" applyNumberFormat="1" applyFont="1" applyFill="1" applyBorder="1" applyAlignment="1">
      <alignment horizontal="center" vertical="center"/>
    </xf>
    <xf numFmtId="0" fontId="8" fillId="38" borderId="8" xfId="0" applyFont="1" applyFill="1" applyBorder="1" applyAlignment="1">
      <alignment horizontal="center" vertical="center"/>
    </xf>
    <xf numFmtId="9" fontId="8" fillId="38" borderId="4" xfId="0" applyNumberFormat="1" applyFont="1" applyFill="1" applyBorder="1" applyAlignment="1">
      <alignment horizontal="center" vertical="center"/>
    </xf>
    <xf numFmtId="9" fontId="4" fillId="38" borderId="4" xfId="0" applyNumberFormat="1" applyFont="1" applyFill="1" applyBorder="1" applyAlignment="1">
      <alignment horizontal="center" vertical="center"/>
    </xf>
    <xf numFmtId="1" fontId="4" fillId="38" borderId="10" xfId="0" applyNumberFormat="1" applyFont="1" applyFill="1" applyBorder="1" applyAlignment="1">
      <alignment horizontal="center" vertical="center"/>
    </xf>
    <xf numFmtId="9" fontId="4" fillId="38" borderId="15" xfId="0" applyNumberFormat="1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166" fontId="13" fillId="10" borderId="44" xfId="1" applyNumberFormat="1" applyFont="1" applyFill="1" applyBorder="1" applyAlignment="1">
      <alignment horizontal="center" vertical="center"/>
    </xf>
    <xf numFmtId="0" fontId="4" fillId="38" borderId="36" xfId="0" applyFont="1" applyFill="1" applyBorder="1" applyAlignment="1">
      <alignment horizontal="center" vertical="center"/>
    </xf>
    <xf numFmtId="166" fontId="13" fillId="38" borderId="36" xfId="1" applyNumberFormat="1" applyFont="1" applyFill="1" applyBorder="1" applyAlignment="1">
      <alignment horizontal="center" vertical="center"/>
    </xf>
    <xf numFmtId="0" fontId="4" fillId="38" borderId="21" xfId="0" applyFont="1" applyFill="1" applyBorder="1" applyAlignment="1">
      <alignment horizontal="center" vertical="center"/>
    </xf>
    <xf numFmtId="166" fontId="13" fillId="38" borderId="30" xfId="1" applyNumberFormat="1" applyFont="1" applyFill="1" applyBorder="1" applyAlignment="1">
      <alignment horizontal="center" vertical="center"/>
    </xf>
    <xf numFmtId="9" fontId="8" fillId="38" borderId="30" xfId="0" applyNumberFormat="1" applyFont="1" applyFill="1" applyBorder="1" applyAlignment="1">
      <alignment horizontal="center" vertical="center"/>
    </xf>
    <xf numFmtId="9" fontId="13" fillId="38" borderId="30" xfId="1" applyFont="1" applyFill="1" applyBorder="1" applyAlignment="1">
      <alignment horizontal="center" vertical="center"/>
    </xf>
    <xf numFmtId="49" fontId="4" fillId="22" borderId="10" xfId="0" applyNumberFormat="1" applyFont="1" applyFill="1" applyBorder="1" applyAlignment="1">
      <alignment horizontal="center" vertical="center"/>
    </xf>
    <xf numFmtId="49" fontId="4" fillId="22" borderId="4" xfId="0" applyNumberFormat="1" applyFont="1" applyFill="1" applyBorder="1" applyAlignment="1">
      <alignment horizontal="center" vertical="center"/>
    </xf>
    <xf numFmtId="49" fontId="4" fillId="22" borderId="15" xfId="0" applyNumberFormat="1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center"/>
    </xf>
    <xf numFmtId="167" fontId="12" fillId="30" borderId="4" xfId="1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11" fillId="14" borderId="30" xfId="0" applyFont="1" applyFill="1" applyBorder="1" applyAlignment="1">
      <alignment horizontal="center" vertical="center"/>
    </xf>
    <xf numFmtId="0" fontId="11" fillId="14" borderId="50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7" fontId="8" fillId="3" borderId="36" xfId="0" applyNumberFormat="1" applyFont="1" applyFill="1" applyBorder="1" applyAlignment="1">
      <alignment horizontal="center" vertical="center"/>
    </xf>
    <xf numFmtId="0" fontId="8" fillId="39" borderId="46" xfId="0" applyFont="1" applyFill="1" applyBorder="1" applyAlignment="1">
      <alignment horizontal="center" vertical="center"/>
    </xf>
    <xf numFmtId="9" fontId="8" fillId="39" borderId="46" xfId="0" applyNumberFormat="1" applyFont="1" applyFill="1" applyBorder="1" applyAlignment="1">
      <alignment horizontal="center" vertical="center"/>
    </xf>
    <xf numFmtId="0" fontId="8" fillId="39" borderId="45" xfId="0" applyFont="1" applyFill="1" applyBorder="1" applyAlignment="1">
      <alignment horizontal="center" vertical="center"/>
    </xf>
    <xf numFmtId="167" fontId="8" fillId="39" borderId="46" xfId="0" applyNumberFormat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8" fillId="39" borderId="51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8" fillId="36" borderId="45" xfId="0" applyFont="1" applyFill="1" applyBorder="1" applyAlignment="1">
      <alignment horizontal="center" vertical="center"/>
    </xf>
    <xf numFmtId="167" fontId="8" fillId="36" borderId="46" xfId="0" applyNumberFormat="1" applyFont="1" applyFill="1" applyBorder="1" applyAlignment="1">
      <alignment horizontal="center" vertical="center"/>
    </xf>
    <xf numFmtId="0" fontId="8" fillId="36" borderId="7" xfId="0" applyFont="1" applyFill="1" applyBorder="1" applyAlignment="1">
      <alignment horizontal="center" vertical="center"/>
    </xf>
    <xf numFmtId="167" fontId="8" fillId="36" borderId="36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6" fillId="10" borderId="36" xfId="0" applyFont="1" applyFill="1" applyBorder="1" applyAlignment="1">
      <alignment horizontal="center"/>
    </xf>
    <xf numFmtId="0" fontId="16" fillId="40" borderId="36" xfId="0" applyFont="1" applyFill="1" applyBorder="1" applyAlignment="1">
      <alignment horizontal="center"/>
    </xf>
    <xf numFmtId="0" fontId="16" fillId="8" borderId="36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19" fillId="3" borderId="36" xfId="0" applyFont="1" applyFill="1" applyBorder="1" applyAlignment="1">
      <alignment horizontal="center"/>
    </xf>
    <xf numFmtId="0" fontId="20" fillId="10" borderId="36" xfId="0" applyFont="1" applyFill="1" applyBorder="1" applyAlignment="1">
      <alignment horizontal="center"/>
    </xf>
    <xf numFmtId="0" fontId="20" fillId="40" borderId="36" xfId="0" applyFont="1" applyFill="1" applyBorder="1" applyAlignment="1">
      <alignment horizontal="center"/>
    </xf>
    <xf numFmtId="0" fontId="20" fillId="8" borderId="36" xfId="0" applyFont="1" applyFill="1" applyBorder="1" applyAlignment="1">
      <alignment horizontal="center"/>
    </xf>
    <xf numFmtId="0" fontId="20" fillId="7" borderId="36" xfId="0" applyFont="1" applyFill="1" applyBorder="1" applyAlignment="1">
      <alignment horizontal="center"/>
    </xf>
    <xf numFmtId="0" fontId="20" fillId="41" borderId="36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18" borderId="0" xfId="0" applyFont="1" applyFill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2DCDB"/>
      <color rgb="FFB1A0C7"/>
      <color rgb="FFB7DEE8"/>
      <color rgb="FFF2F2F2"/>
      <color rgb="FFD9D9D9"/>
      <color rgb="FFEBF1DE"/>
      <color rgb="FFFDE9D9"/>
      <color rgb="FFDAEEF3"/>
      <color rgb="FFE4DFE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6"/>
  <sheetViews>
    <sheetView zoomScaleNormal="100" workbookViewId="0">
      <pane xSplit="1" ySplit="5" topLeftCell="B6" activePane="bottomRight" state="frozen"/>
      <selection activeCell="B49" sqref="B49"/>
      <selection pane="topRight" activeCell="B49" sqref="B49"/>
      <selection pane="bottomLeft" activeCell="B49" sqref="B49"/>
      <selection pane="bottomRight" activeCell="F60" sqref="F60"/>
    </sheetView>
  </sheetViews>
  <sheetFormatPr baseColWidth="10" defaultRowHeight="15" outlineLevelRow="1" x14ac:dyDescent="0.25"/>
  <cols>
    <col min="1" max="1" width="30.7109375" customWidth="1"/>
    <col min="2" max="19" width="11.7109375" customWidth="1"/>
    <col min="20" max="20" width="12.42578125" customWidth="1"/>
    <col min="25" max="25" width="11.42578125" style="1"/>
    <col min="26" max="26" width="13.140625" style="1" customWidth="1"/>
  </cols>
  <sheetData>
    <row r="1" spans="1:30" s="6" customFormat="1" ht="36" x14ac:dyDescent="0.25">
      <c r="A1" s="342" t="s">
        <v>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7"/>
      <c r="AA1" s="7"/>
      <c r="AB1" s="7"/>
      <c r="AC1" s="7"/>
      <c r="AD1" s="7"/>
    </row>
    <row r="3" spans="1:30" ht="30" customHeight="1" x14ac:dyDescent="0.25">
      <c r="A3" s="343" t="s">
        <v>23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30" ht="12.75" customHeight="1" thickBot="1" x14ac:dyDescent="0.3"/>
    <row r="5" spans="1:30" s="5" customFormat="1" ht="26.1" customHeight="1" thickBot="1" x14ac:dyDescent="0.3">
      <c r="A5" s="131" t="s">
        <v>2</v>
      </c>
      <c r="B5" s="276">
        <v>2026</v>
      </c>
      <c r="C5" s="276">
        <v>2025</v>
      </c>
      <c r="D5" s="134">
        <v>2024</v>
      </c>
      <c r="E5" s="132">
        <v>2023</v>
      </c>
      <c r="F5" s="234">
        <v>2022</v>
      </c>
      <c r="G5" s="84">
        <v>2021</v>
      </c>
      <c r="H5" s="84">
        <v>2019</v>
      </c>
      <c r="I5" s="63">
        <v>2018</v>
      </c>
      <c r="J5" s="44">
        <v>2017</v>
      </c>
      <c r="K5" s="15">
        <v>2016</v>
      </c>
      <c r="L5" s="31">
        <v>2015</v>
      </c>
      <c r="M5" s="14">
        <v>2014</v>
      </c>
      <c r="N5" s="16">
        <v>2013</v>
      </c>
      <c r="O5" s="17">
        <v>2012</v>
      </c>
      <c r="Z5"/>
    </row>
    <row r="6" spans="1:30" s="2" customFormat="1" ht="16.5" customHeight="1" x14ac:dyDescent="0.25">
      <c r="A6" s="11" t="s">
        <v>5</v>
      </c>
      <c r="B6" s="310">
        <v>9</v>
      </c>
      <c r="C6" s="273">
        <v>4</v>
      </c>
      <c r="D6" s="67">
        <v>7</v>
      </c>
      <c r="E6" s="85">
        <v>19</v>
      </c>
      <c r="F6" s="229">
        <v>6</v>
      </c>
      <c r="G6" s="85">
        <v>0</v>
      </c>
      <c r="H6" s="85">
        <v>3</v>
      </c>
      <c r="I6" s="81">
        <v>8</v>
      </c>
      <c r="J6" s="80">
        <v>2</v>
      </c>
      <c r="K6" s="67">
        <v>4</v>
      </c>
      <c r="L6" s="67">
        <v>4</v>
      </c>
      <c r="M6" s="66">
        <v>0</v>
      </c>
      <c r="N6" s="65">
        <v>6</v>
      </c>
      <c r="O6" s="64">
        <v>1</v>
      </c>
    </row>
    <row r="7" spans="1:30" s="2" customFormat="1" ht="15" hidden="1" customHeight="1" outlineLevel="1" thickBot="1" x14ac:dyDescent="0.3">
      <c r="A7" s="12"/>
      <c r="B7" s="68">
        <f t="shared" ref="B7:C7" si="0">B4+B6</f>
        <v>9</v>
      </c>
      <c r="C7" s="68">
        <f t="shared" si="0"/>
        <v>4</v>
      </c>
      <c r="D7" s="68">
        <f t="shared" ref="D7:L7" si="1">D4+D6</f>
        <v>7</v>
      </c>
      <c r="E7" s="68">
        <f t="shared" si="1"/>
        <v>19</v>
      </c>
      <c r="F7" s="230">
        <f t="shared" si="1"/>
        <v>6</v>
      </c>
      <c r="G7" s="68">
        <f t="shared" si="1"/>
        <v>0</v>
      </c>
      <c r="H7" s="68">
        <f t="shared" si="1"/>
        <v>3</v>
      </c>
      <c r="I7" s="68">
        <f t="shared" si="1"/>
        <v>8</v>
      </c>
      <c r="J7" s="68">
        <f t="shared" si="1"/>
        <v>2</v>
      </c>
      <c r="K7" s="68">
        <f t="shared" si="1"/>
        <v>4</v>
      </c>
      <c r="L7" s="68">
        <f t="shared" si="1"/>
        <v>4</v>
      </c>
      <c r="M7" s="68">
        <f>Q4+M6</f>
        <v>0</v>
      </c>
      <c r="N7" s="68">
        <f>P4+N6</f>
        <v>6</v>
      </c>
      <c r="O7" s="68">
        <f t="shared" ref="O7" si="2">O4+O6</f>
        <v>1</v>
      </c>
      <c r="Z7" s="3"/>
    </row>
    <row r="8" spans="1:30" s="2" customFormat="1" ht="15" hidden="1" customHeight="1" outlineLevel="1" thickTop="1" thickBot="1" x14ac:dyDescent="0.3">
      <c r="A8" s="13"/>
      <c r="B8" s="153">
        <f>(B7-C7)/C7</f>
        <v>1.25</v>
      </c>
      <c r="C8" s="153">
        <f>(C7-D7)/D7</f>
        <v>-0.42857142857142855</v>
      </c>
      <c r="D8" s="153">
        <f>(D7-E7)/E7</f>
        <v>-0.63157894736842102</v>
      </c>
      <c r="E8" s="153">
        <f>(E7-F7)/F7</f>
        <v>2.1666666666666665</v>
      </c>
      <c r="F8" s="231">
        <f>IF(OR(H6=0,F6=0),"-",(F7-H7)/H7)</f>
        <v>1</v>
      </c>
      <c r="G8" s="87" t="str">
        <f>IF(OR(I6=0,G6=0),"-",(G7-I7)/I7)</f>
        <v>-</v>
      </c>
      <c r="H8" s="87">
        <f>IF(OR(J6=0,H6=0),"-",(H7-J7)/J7)</f>
        <v>0.5</v>
      </c>
      <c r="I8" s="70">
        <f t="shared" ref="I8:N8" si="3">IF(OR(J6=0,I6=0),"-",(I7-J7)/J7)</f>
        <v>3</v>
      </c>
      <c r="J8" s="51">
        <f t="shared" si="3"/>
        <v>-0.5</v>
      </c>
      <c r="K8" s="69">
        <f t="shared" si="3"/>
        <v>0</v>
      </c>
      <c r="L8" s="69" t="str">
        <f t="shared" si="3"/>
        <v>-</v>
      </c>
      <c r="M8" s="69" t="str">
        <f t="shared" si="3"/>
        <v>-</v>
      </c>
      <c r="N8" s="69">
        <f t="shared" si="3"/>
        <v>5</v>
      </c>
      <c r="O8" s="69" t="e">
        <f>IF(OR(#REF!=0,O6=0),"-",(O7-#REF!)/#REF!)</f>
        <v>#REF!</v>
      </c>
      <c r="Z8" s="3"/>
    </row>
    <row r="9" spans="1:30" s="2" customFormat="1" ht="15" customHeight="1" collapsed="1" x14ac:dyDescent="0.25">
      <c r="A9" s="9" t="s">
        <v>6</v>
      </c>
      <c r="B9" s="9">
        <v>10</v>
      </c>
      <c r="C9" s="277">
        <v>9</v>
      </c>
      <c r="D9" s="73">
        <v>18</v>
      </c>
      <c r="E9" s="86">
        <v>16</v>
      </c>
      <c r="F9" s="99">
        <v>31</v>
      </c>
      <c r="G9" s="86">
        <v>0</v>
      </c>
      <c r="H9" s="86">
        <v>15</v>
      </c>
      <c r="I9" s="54">
        <v>21</v>
      </c>
      <c r="J9" s="47">
        <v>16</v>
      </c>
      <c r="K9" s="73">
        <v>7</v>
      </c>
      <c r="L9" s="73">
        <v>13</v>
      </c>
      <c r="M9" s="54">
        <v>6</v>
      </c>
      <c r="N9" s="72">
        <v>14</v>
      </c>
      <c r="O9" s="71">
        <v>4</v>
      </c>
    </row>
    <row r="10" spans="1:30" s="2" customFormat="1" ht="15" hidden="1" customHeight="1" outlineLevel="1" thickBot="1" x14ac:dyDescent="0.3">
      <c r="A10" s="12" t="s">
        <v>3</v>
      </c>
      <c r="B10" s="150">
        <f>B7+B9</f>
        <v>19</v>
      </c>
      <c r="C10" s="150">
        <f>C7+C9</f>
        <v>13</v>
      </c>
      <c r="D10" s="150">
        <f>D7+D9</f>
        <v>25</v>
      </c>
      <c r="E10" s="161">
        <f>E7+E9</f>
        <v>35</v>
      </c>
      <c r="F10" s="232">
        <f>F7+F9</f>
        <v>37</v>
      </c>
      <c r="G10" s="86">
        <v>0</v>
      </c>
      <c r="H10" s="86">
        <f t="shared" ref="H10" si="4">H7+H9</f>
        <v>18</v>
      </c>
      <c r="I10" s="35">
        <f t="shared" ref="I10" si="5">I7+I9</f>
        <v>29</v>
      </c>
      <c r="J10" s="47">
        <f>J7+J9</f>
        <v>18</v>
      </c>
      <c r="K10" s="68">
        <f>K7+K9</f>
        <v>11</v>
      </c>
      <c r="L10" s="68">
        <f>L7+L9</f>
        <v>17</v>
      </c>
      <c r="M10" s="68">
        <f>M7+M9</f>
        <v>6</v>
      </c>
      <c r="N10" s="68">
        <f>N7+N9</f>
        <v>20</v>
      </c>
      <c r="O10" s="68">
        <f t="shared" ref="O10" si="6">O7+O9</f>
        <v>5</v>
      </c>
      <c r="Z10" s="3"/>
    </row>
    <row r="11" spans="1:30" s="2" customFormat="1" ht="15" hidden="1" customHeight="1" outlineLevel="1" thickTop="1" thickBot="1" x14ac:dyDescent="0.3">
      <c r="A11" s="13" t="s">
        <v>1</v>
      </c>
      <c r="B11" s="153">
        <f>(B10-C10)/C10</f>
        <v>0.46153846153846156</v>
      </c>
      <c r="C11" s="153">
        <f>(C10-D10)/D10</f>
        <v>-0.48</v>
      </c>
      <c r="D11" s="153">
        <f>(D10-E10)/E10</f>
        <v>-0.2857142857142857</v>
      </c>
      <c r="E11" s="162">
        <f>(E10-F10)/F10</f>
        <v>-5.4054054054054057E-2</v>
      </c>
      <c r="F11" s="233"/>
      <c r="G11" s="87" t="s">
        <v>27</v>
      </c>
      <c r="H11" s="87">
        <f>IF(OR(J9=0,H9=0),"-",(H10-J10)/J10)</f>
        <v>0</v>
      </c>
      <c r="I11" s="70">
        <f t="shared" ref="I11:N11" si="7">IF(OR(J9=0,I9=0),"-",(I10-J10)/J10)</f>
        <v>0.61111111111111116</v>
      </c>
      <c r="J11" s="51">
        <f t="shared" si="7"/>
        <v>0.63636363636363635</v>
      </c>
      <c r="K11" s="75">
        <f t="shared" si="7"/>
        <v>-0.35294117647058826</v>
      </c>
      <c r="L11" s="69">
        <f t="shared" si="7"/>
        <v>1.8333333333333333</v>
      </c>
      <c r="M11" s="69">
        <f t="shared" si="7"/>
        <v>-0.7</v>
      </c>
      <c r="N11" s="69">
        <f t="shared" si="7"/>
        <v>3</v>
      </c>
      <c r="O11" s="74"/>
      <c r="Z11" s="3"/>
    </row>
    <row r="12" spans="1:30" s="2" customFormat="1" ht="15" customHeight="1" collapsed="1" x14ac:dyDescent="0.25">
      <c r="A12" s="9" t="s">
        <v>7</v>
      </c>
      <c r="B12" s="9">
        <v>23</v>
      </c>
      <c r="C12" s="277">
        <v>28</v>
      </c>
      <c r="D12" s="73">
        <v>24</v>
      </c>
      <c r="E12" s="86">
        <v>19</v>
      </c>
      <c r="F12" s="99">
        <v>20</v>
      </c>
      <c r="G12" s="86">
        <v>0</v>
      </c>
      <c r="H12" s="86">
        <v>21</v>
      </c>
      <c r="I12" s="54">
        <v>34</v>
      </c>
      <c r="J12" s="47">
        <v>21</v>
      </c>
      <c r="K12" s="73">
        <v>17</v>
      </c>
      <c r="L12" s="73">
        <v>38</v>
      </c>
      <c r="M12" s="54">
        <v>20</v>
      </c>
      <c r="N12" s="72">
        <v>10</v>
      </c>
      <c r="O12" s="71">
        <v>16</v>
      </c>
    </row>
    <row r="13" spans="1:30" s="2" customFormat="1" ht="15" hidden="1" customHeight="1" outlineLevel="1" thickBot="1" x14ac:dyDescent="0.3">
      <c r="A13" s="12" t="s">
        <v>3</v>
      </c>
      <c r="B13" s="150">
        <f>B10+B12</f>
        <v>42</v>
      </c>
      <c r="C13" s="150">
        <f>C10+C12</f>
        <v>41</v>
      </c>
      <c r="D13" s="150">
        <f>D10+D12</f>
        <v>49</v>
      </c>
      <c r="E13" s="161">
        <f>E10+E12</f>
        <v>54</v>
      </c>
      <c r="F13" s="232">
        <f>F10+F12</f>
        <v>57</v>
      </c>
      <c r="G13" s="86">
        <v>0</v>
      </c>
      <c r="H13" s="86">
        <f t="shared" ref="H13" si="8">H10+H12</f>
        <v>39</v>
      </c>
      <c r="I13" s="35">
        <f t="shared" ref="I13" si="9">I10+I12</f>
        <v>63</v>
      </c>
      <c r="J13" s="47">
        <f>J10+J12</f>
        <v>39</v>
      </c>
      <c r="K13" s="76">
        <f>K10+K12</f>
        <v>28</v>
      </c>
      <c r="L13" s="68">
        <f>L10+L12</f>
        <v>55</v>
      </c>
      <c r="M13" s="68">
        <f>M10+M12</f>
        <v>26</v>
      </c>
      <c r="N13" s="68">
        <f>N10+N12</f>
        <v>30</v>
      </c>
      <c r="O13" s="68">
        <f t="shared" ref="O13" si="10">O10+O12</f>
        <v>21</v>
      </c>
      <c r="Z13" s="3"/>
    </row>
    <row r="14" spans="1:30" s="2" customFormat="1" ht="15" hidden="1" customHeight="1" outlineLevel="1" thickTop="1" thickBot="1" x14ac:dyDescent="0.3">
      <c r="A14" s="13" t="s">
        <v>1</v>
      </c>
      <c r="B14" s="153">
        <f>(B13-C13)/C13</f>
        <v>2.4390243902439025E-2</v>
      </c>
      <c r="C14" s="153">
        <f>(C13-D13)/D13</f>
        <v>-0.16326530612244897</v>
      </c>
      <c r="D14" s="153">
        <f>(D13-E13)/E13</f>
        <v>-9.2592592592592587E-2</v>
      </c>
      <c r="E14" s="162">
        <f>(E13-F13)/F13</f>
        <v>-5.2631578947368418E-2</v>
      </c>
      <c r="F14" s="231"/>
      <c r="G14" s="87" t="s">
        <v>27</v>
      </c>
      <c r="H14" s="87">
        <f>IF(OR(J12=0,H12=0),"-",(H13-J13)/J13)</f>
        <v>0</v>
      </c>
      <c r="I14" s="70">
        <f t="shared" ref="I14:N14" si="11">IF(OR(J12=0,I12=0),"-",(I13-J13)/J13)</f>
        <v>0.61538461538461542</v>
      </c>
      <c r="J14" s="51">
        <f t="shared" si="11"/>
        <v>0.39285714285714285</v>
      </c>
      <c r="K14" s="69">
        <f t="shared" si="11"/>
        <v>-0.49090909090909091</v>
      </c>
      <c r="L14" s="69">
        <f t="shared" si="11"/>
        <v>1.1153846153846154</v>
      </c>
      <c r="M14" s="69">
        <f t="shared" si="11"/>
        <v>-0.13333333333333333</v>
      </c>
      <c r="N14" s="69">
        <f t="shared" si="11"/>
        <v>0.42857142857142855</v>
      </c>
      <c r="O14" s="74"/>
      <c r="Z14" s="3"/>
    </row>
    <row r="15" spans="1:30" s="2" customFormat="1" ht="15" customHeight="1" collapsed="1" x14ac:dyDescent="0.25">
      <c r="A15" s="9" t="s">
        <v>8</v>
      </c>
      <c r="B15" s="9">
        <v>17</v>
      </c>
      <c r="C15" s="277">
        <v>23</v>
      </c>
      <c r="D15" s="73">
        <v>29</v>
      </c>
      <c r="E15" s="192">
        <v>17</v>
      </c>
      <c r="F15" s="99">
        <v>14</v>
      </c>
      <c r="G15" s="86">
        <v>6</v>
      </c>
      <c r="H15" s="86">
        <v>25</v>
      </c>
      <c r="I15" s="54">
        <v>31</v>
      </c>
      <c r="J15" s="47">
        <v>35</v>
      </c>
      <c r="K15" s="73">
        <v>22</v>
      </c>
      <c r="L15" s="73">
        <v>27</v>
      </c>
      <c r="M15" s="54">
        <v>20</v>
      </c>
      <c r="N15" s="72">
        <v>6</v>
      </c>
      <c r="O15" s="71">
        <v>17</v>
      </c>
    </row>
    <row r="16" spans="1:30" s="2" customFormat="1" ht="15" hidden="1" customHeight="1" outlineLevel="1" thickBot="1" x14ac:dyDescent="0.3">
      <c r="A16" s="12" t="s">
        <v>3</v>
      </c>
      <c r="B16" s="290">
        <f>B13+B15</f>
        <v>59</v>
      </c>
      <c r="C16" s="290">
        <f>C13+C15</f>
        <v>64</v>
      </c>
      <c r="D16" s="150">
        <f>D13+D15</f>
        <v>78</v>
      </c>
      <c r="E16" s="161">
        <f>E13+E15</f>
        <v>71</v>
      </c>
      <c r="F16" s="232">
        <f>F13+F15</f>
        <v>71</v>
      </c>
      <c r="G16" s="86">
        <v>6</v>
      </c>
      <c r="H16" s="86">
        <f t="shared" ref="H16" si="12">H13+H15</f>
        <v>64</v>
      </c>
      <c r="I16" s="35">
        <f t="shared" ref="I16" si="13">I13+I15</f>
        <v>94</v>
      </c>
      <c r="J16" s="47">
        <f>J13+J15</f>
        <v>74</v>
      </c>
      <c r="K16" s="68">
        <f>K13+K15</f>
        <v>50</v>
      </c>
      <c r="L16" s="68">
        <f>L13+L15</f>
        <v>82</v>
      </c>
      <c r="M16" s="68">
        <f>M13+M15</f>
        <v>46</v>
      </c>
      <c r="N16" s="68">
        <f>N13+N15</f>
        <v>36</v>
      </c>
      <c r="O16" s="68">
        <f t="shared" ref="O16" si="14">O13+O15</f>
        <v>38</v>
      </c>
      <c r="Z16" s="3"/>
    </row>
    <row r="17" spans="1:26" s="2" customFormat="1" ht="15" hidden="1" customHeight="1" outlineLevel="1" thickTop="1" thickBot="1" x14ac:dyDescent="0.3">
      <c r="A17" s="13" t="s">
        <v>1</v>
      </c>
      <c r="B17" s="291">
        <f>(B16-C16)/C16</f>
        <v>-7.8125E-2</v>
      </c>
      <c r="C17" s="291">
        <f>(C16-D16)/D16</f>
        <v>-0.17948717948717949</v>
      </c>
      <c r="D17" s="153">
        <f>(D16-E16)/E16</f>
        <v>9.8591549295774641E-2</v>
      </c>
      <c r="E17" s="162">
        <f>(E16-F16)/F16</f>
        <v>0</v>
      </c>
      <c r="F17" s="233">
        <f>(F16-G16)/G16</f>
        <v>10.833333333333334</v>
      </c>
      <c r="G17" s="87">
        <v>-0.93617021276595747</v>
      </c>
      <c r="H17" s="87">
        <f>IF(OR(J15=0,H15=0),"-",(H16-J16)/J16)</f>
        <v>-0.13513513513513514</v>
      </c>
      <c r="I17" s="70">
        <f t="shared" ref="I17:N17" si="15">IF(OR(J15=0,I15=0),"-",(I16-J16)/J16)</f>
        <v>0.27027027027027029</v>
      </c>
      <c r="J17" s="51">
        <f t="shared" si="15"/>
        <v>0.48</v>
      </c>
      <c r="K17" s="69">
        <f t="shared" si="15"/>
        <v>-0.3902439024390244</v>
      </c>
      <c r="L17" s="69">
        <f t="shared" si="15"/>
        <v>0.78260869565217395</v>
      </c>
      <c r="M17" s="69">
        <f t="shared" si="15"/>
        <v>0.27777777777777779</v>
      </c>
      <c r="N17" s="69">
        <f t="shared" si="15"/>
        <v>-5.2631578947368418E-2</v>
      </c>
      <c r="O17" s="74"/>
      <c r="Z17" s="3"/>
    </row>
    <row r="18" spans="1:26" s="2" customFormat="1" ht="15" customHeight="1" collapsed="1" x14ac:dyDescent="0.25">
      <c r="A18" s="9" t="s">
        <v>9</v>
      </c>
      <c r="B18" s="9">
        <v>24</v>
      </c>
      <c r="C18" s="277">
        <v>17</v>
      </c>
      <c r="D18" s="73">
        <v>26</v>
      </c>
      <c r="E18" s="192">
        <v>22</v>
      </c>
      <c r="F18" s="99">
        <v>19</v>
      </c>
      <c r="G18" s="86">
        <v>16</v>
      </c>
      <c r="H18" s="86">
        <v>19</v>
      </c>
      <c r="I18" s="54">
        <v>22</v>
      </c>
      <c r="J18" s="47">
        <v>42</v>
      </c>
      <c r="K18" s="73">
        <v>29</v>
      </c>
      <c r="L18" s="73">
        <v>18</v>
      </c>
      <c r="M18" s="54">
        <v>22</v>
      </c>
      <c r="N18" s="72">
        <v>11</v>
      </c>
      <c r="O18" s="71">
        <v>11</v>
      </c>
      <c r="Z18" s="3"/>
    </row>
    <row r="19" spans="1:26" s="2" customFormat="1" ht="15" hidden="1" customHeight="1" outlineLevel="1" thickBot="1" x14ac:dyDescent="0.3">
      <c r="A19" s="12" t="s">
        <v>3</v>
      </c>
      <c r="B19" s="290">
        <f>B16+B18</f>
        <v>83</v>
      </c>
      <c r="C19" s="290">
        <f>C16+C18</f>
        <v>81</v>
      </c>
      <c r="D19" s="150">
        <f>D16+D18</f>
        <v>104</v>
      </c>
      <c r="E19" s="161">
        <f>E16+E18</f>
        <v>93</v>
      </c>
      <c r="F19" s="232">
        <f>F16+F18</f>
        <v>90</v>
      </c>
      <c r="G19" s="86">
        <v>22</v>
      </c>
      <c r="H19" s="86">
        <f t="shared" ref="H19" si="16">H16+H18</f>
        <v>83</v>
      </c>
      <c r="I19" s="35">
        <f t="shared" ref="I19" si="17">I16+I18</f>
        <v>116</v>
      </c>
      <c r="J19" s="47">
        <f>J16+J18</f>
        <v>116</v>
      </c>
      <c r="K19" s="68">
        <f>K16+K18</f>
        <v>79</v>
      </c>
      <c r="L19" s="68">
        <f>L16+L18</f>
        <v>100</v>
      </c>
      <c r="M19" s="68">
        <f>M16+M18</f>
        <v>68</v>
      </c>
      <c r="N19" s="68">
        <f>N16+N18</f>
        <v>47</v>
      </c>
      <c r="O19" s="68">
        <f t="shared" ref="O19" si="18">O16+O18</f>
        <v>49</v>
      </c>
      <c r="Z19" s="3"/>
    </row>
    <row r="20" spans="1:26" s="2" customFormat="1" ht="15" hidden="1" customHeight="1" outlineLevel="1" thickTop="1" thickBot="1" x14ac:dyDescent="0.3">
      <c r="A20" s="13" t="s">
        <v>1</v>
      </c>
      <c r="B20" s="291">
        <f>(B19-C19)/C19</f>
        <v>2.4691358024691357E-2</v>
      </c>
      <c r="C20" s="291">
        <f>(C19-D19)/D19</f>
        <v>-0.22115384615384615</v>
      </c>
      <c r="D20" s="153">
        <f>(D19-E19)/E19</f>
        <v>0.11827956989247312</v>
      </c>
      <c r="E20" s="162">
        <f>(E19-F19)/F19</f>
        <v>3.3333333333333333E-2</v>
      </c>
      <c r="F20" s="233">
        <f>(F19-G19)/G19</f>
        <v>3.0909090909090908</v>
      </c>
      <c r="G20" s="87">
        <v>-0.81034482758620685</v>
      </c>
      <c r="H20" s="87">
        <f>IF(OR(J18=0,H18=0),"-",(H19-J19)/J19)</f>
        <v>-0.28448275862068967</v>
      </c>
      <c r="I20" s="70">
        <f t="shared" ref="I20:N20" si="19">IF(OR(J18=0,I18=0),"-",(I19-J19)/J19)</f>
        <v>0</v>
      </c>
      <c r="J20" s="51">
        <f t="shared" si="19"/>
        <v>0.46835443037974683</v>
      </c>
      <c r="K20" s="69">
        <f t="shared" si="19"/>
        <v>-0.21</v>
      </c>
      <c r="L20" s="69">
        <f t="shared" si="19"/>
        <v>0.47058823529411764</v>
      </c>
      <c r="M20" s="69">
        <f t="shared" si="19"/>
        <v>0.44680851063829785</v>
      </c>
      <c r="N20" s="69">
        <f t="shared" si="19"/>
        <v>-4.0816326530612242E-2</v>
      </c>
      <c r="O20" s="74"/>
      <c r="Z20" s="3"/>
    </row>
    <row r="21" spans="1:26" s="2" customFormat="1" ht="15" customHeight="1" collapsed="1" x14ac:dyDescent="0.25">
      <c r="A21" s="9" t="s">
        <v>10</v>
      </c>
      <c r="B21" s="9">
        <v>15</v>
      </c>
      <c r="C21" s="277">
        <v>10</v>
      </c>
      <c r="D21" s="73">
        <v>23</v>
      </c>
      <c r="E21" s="86">
        <v>21</v>
      </c>
      <c r="F21" s="99">
        <v>24</v>
      </c>
      <c r="G21" s="86">
        <v>9</v>
      </c>
      <c r="H21" s="86">
        <v>17</v>
      </c>
      <c r="I21" s="54">
        <v>28</v>
      </c>
      <c r="J21" s="47">
        <v>18</v>
      </c>
      <c r="K21" s="73">
        <v>8</v>
      </c>
      <c r="L21" s="73">
        <v>16</v>
      </c>
      <c r="M21" s="54">
        <v>20</v>
      </c>
      <c r="N21" s="72">
        <v>13</v>
      </c>
      <c r="O21" s="71">
        <v>9</v>
      </c>
      <c r="Z21" s="3"/>
    </row>
    <row r="22" spans="1:26" s="2" customFormat="1" ht="15" hidden="1" customHeight="1" outlineLevel="1" thickBot="1" x14ac:dyDescent="0.3">
      <c r="A22" s="12" t="s">
        <v>3</v>
      </c>
      <c r="B22" s="290">
        <f>B19+B21</f>
        <v>98</v>
      </c>
      <c r="C22" s="290">
        <f>C19+C21</f>
        <v>91</v>
      </c>
      <c r="D22" s="150">
        <f>D19+D21</f>
        <v>127</v>
      </c>
      <c r="E22" s="161">
        <f>E19+E21</f>
        <v>114</v>
      </c>
      <c r="F22" s="232">
        <f>F19+F21</f>
        <v>114</v>
      </c>
      <c r="G22" s="86">
        <v>31</v>
      </c>
      <c r="H22" s="86">
        <f t="shared" ref="H22" si="20">H19+H21</f>
        <v>100</v>
      </c>
      <c r="I22" s="35">
        <f t="shared" ref="I22" si="21">I19+I21</f>
        <v>144</v>
      </c>
      <c r="J22" s="47">
        <f>J19+J21</f>
        <v>134</v>
      </c>
      <c r="K22" s="68">
        <f>K19+K21</f>
        <v>87</v>
      </c>
      <c r="L22" s="68">
        <f>L19+L21</f>
        <v>116</v>
      </c>
      <c r="M22" s="68">
        <f>M19+M21</f>
        <v>88</v>
      </c>
      <c r="N22" s="68">
        <f>N19+N21</f>
        <v>60</v>
      </c>
      <c r="O22" s="68">
        <f t="shared" ref="O22" si="22">O19+O21</f>
        <v>58</v>
      </c>
      <c r="Z22" s="3"/>
    </row>
    <row r="23" spans="1:26" s="2" customFormat="1" ht="15" hidden="1" customHeight="1" outlineLevel="1" thickTop="1" thickBot="1" x14ac:dyDescent="0.3">
      <c r="A23" s="13" t="s">
        <v>1</v>
      </c>
      <c r="B23" s="291">
        <f>(B22-C22)/C22</f>
        <v>7.6923076923076927E-2</v>
      </c>
      <c r="C23" s="291">
        <f>(C22-D22)/D22</f>
        <v>-0.28346456692913385</v>
      </c>
      <c r="D23" s="153">
        <f>(D22-E22)/E22</f>
        <v>0.11403508771929824</v>
      </c>
      <c r="E23" s="162">
        <f>(E22-F22)/F22</f>
        <v>0</v>
      </c>
      <c r="F23" s="233">
        <f>(F22-G22)/G22</f>
        <v>2.6774193548387095</v>
      </c>
      <c r="G23" s="87">
        <v>-0.78472222222222221</v>
      </c>
      <c r="H23" s="87">
        <f>IF(OR(J21=0,H21=0),"-",(H22-J22)/J22)</f>
        <v>-0.2537313432835821</v>
      </c>
      <c r="I23" s="70">
        <f t="shared" ref="I23:N23" si="23">IF(OR(J21=0,I21=0),"-",(I22-J22)/J22)</f>
        <v>7.4626865671641784E-2</v>
      </c>
      <c r="J23" s="51">
        <f t="shared" si="23"/>
        <v>0.54022988505747127</v>
      </c>
      <c r="K23" s="69">
        <f t="shared" si="23"/>
        <v>-0.25</v>
      </c>
      <c r="L23" s="69">
        <f t="shared" si="23"/>
        <v>0.31818181818181818</v>
      </c>
      <c r="M23" s="69">
        <f t="shared" si="23"/>
        <v>0.46666666666666667</v>
      </c>
      <c r="N23" s="69">
        <f t="shared" si="23"/>
        <v>3.4482758620689655E-2</v>
      </c>
      <c r="O23" s="74"/>
      <c r="Z23" s="3"/>
    </row>
    <row r="24" spans="1:26" s="2" customFormat="1" ht="15" customHeight="1" collapsed="1" x14ac:dyDescent="0.25">
      <c r="A24" s="9" t="s">
        <v>11</v>
      </c>
      <c r="B24" s="9"/>
      <c r="C24" s="277">
        <v>15</v>
      </c>
      <c r="D24" s="73">
        <v>8</v>
      </c>
      <c r="E24" s="86">
        <v>7</v>
      </c>
      <c r="F24" s="99">
        <v>14</v>
      </c>
      <c r="G24" s="86">
        <v>11</v>
      </c>
      <c r="H24" s="86">
        <v>12</v>
      </c>
      <c r="I24" s="54">
        <v>13</v>
      </c>
      <c r="J24" s="47">
        <v>15</v>
      </c>
      <c r="K24" s="73">
        <v>12</v>
      </c>
      <c r="L24" s="73">
        <v>20</v>
      </c>
      <c r="M24" s="54">
        <v>7</v>
      </c>
      <c r="N24" s="72">
        <v>7</v>
      </c>
      <c r="O24" s="71">
        <v>5</v>
      </c>
      <c r="Z24" s="3"/>
    </row>
    <row r="25" spans="1:26" s="2" customFormat="1" ht="15" hidden="1" customHeight="1" outlineLevel="1" thickBot="1" x14ac:dyDescent="0.3">
      <c r="A25" s="12" t="s">
        <v>3</v>
      </c>
      <c r="B25" s="12"/>
      <c r="C25" s="290">
        <f>C22+C24</f>
        <v>106</v>
      </c>
      <c r="D25" s="150">
        <f>D22+D24</f>
        <v>135</v>
      </c>
      <c r="E25" s="161">
        <f>E22+E24</f>
        <v>121</v>
      </c>
      <c r="F25" s="232">
        <f>F22+F24</f>
        <v>128</v>
      </c>
      <c r="G25" s="86">
        <v>42</v>
      </c>
      <c r="H25" s="86">
        <f t="shared" ref="H25" si="24">H22+H24</f>
        <v>112</v>
      </c>
      <c r="I25" s="35">
        <f t="shared" ref="I25" si="25">I22+I24</f>
        <v>157</v>
      </c>
      <c r="J25" s="47">
        <f>J22+J24</f>
        <v>149</v>
      </c>
      <c r="K25" s="68">
        <f>K22+K24</f>
        <v>99</v>
      </c>
      <c r="L25" s="68">
        <f>L22+L24</f>
        <v>136</v>
      </c>
      <c r="M25" s="68">
        <f>M22+M24</f>
        <v>95</v>
      </c>
      <c r="N25" s="68">
        <f>N22+N24</f>
        <v>67</v>
      </c>
      <c r="O25" s="68">
        <f t="shared" ref="O25" si="26">O22+O24</f>
        <v>63</v>
      </c>
      <c r="Z25" s="3"/>
    </row>
    <row r="26" spans="1:26" s="2" customFormat="1" ht="15" hidden="1" customHeight="1" outlineLevel="1" thickTop="1" thickBot="1" x14ac:dyDescent="0.3">
      <c r="A26" s="13" t="s">
        <v>1</v>
      </c>
      <c r="B26" s="13"/>
      <c r="C26" s="291">
        <f>(C25-D25)/D25</f>
        <v>-0.21481481481481482</v>
      </c>
      <c r="D26" s="153">
        <f>(D25-E25)/E25</f>
        <v>0.11570247933884298</v>
      </c>
      <c r="E26" s="162">
        <f>(E25-F25)/F25</f>
        <v>-5.46875E-2</v>
      </c>
      <c r="F26" s="233">
        <f>(F25-G25)/G25</f>
        <v>2.0476190476190474</v>
      </c>
      <c r="G26" s="87">
        <v>-0.73248407643312097</v>
      </c>
      <c r="H26" s="87">
        <f>IF(OR(J24=0,H24=0),"-",(H25-J25)/J25)</f>
        <v>-0.24832214765100671</v>
      </c>
      <c r="I26" s="70">
        <f t="shared" ref="I26:N26" si="27">IF(OR(J24=0,I24=0),"-",(I25-J25)/J25)</f>
        <v>5.3691275167785234E-2</v>
      </c>
      <c r="J26" s="51">
        <f t="shared" si="27"/>
        <v>0.50505050505050508</v>
      </c>
      <c r="K26" s="69">
        <f t="shared" si="27"/>
        <v>-0.27205882352941174</v>
      </c>
      <c r="L26" s="69">
        <f t="shared" si="27"/>
        <v>0.43157894736842106</v>
      </c>
      <c r="M26" s="69">
        <f t="shared" si="27"/>
        <v>0.41791044776119401</v>
      </c>
      <c r="N26" s="69">
        <f t="shared" si="27"/>
        <v>6.3492063492063489E-2</v>
      </c>
      <c r="O26" s="74"/>
      <c r="Z26" s="3"/>
    </row>
    <row r="27" spans="1:26" s="2" customFormat="1" ht="15" customHeight="1" collapsed="1" x14ac:dyDescent="0.25">
      <c r="A27" s="9" t="s">
        <v>12</v>
      </c>
      <c r="B27" s="9"/>
      <c r="C27" s="277">
        <v>16</v>
      </c>
      <c r="D27" s="73">
        <v>14</v>
      </c>
      <c r="E27" s="86">
        <v>14</v>
      </c>
      <c r="F27" s="99">
        <v>17</v>
      </c>
      <c r="G27" s="86">
        <v>14</v>
      </c>
      <c r="H27" s="86">
        <v>11</v>
      </c>
      <c r="I27" s="54">
        <v>12</v>
      </c>
      <c r="J27" s="47">
        <v>11</v>
      </c>
      <c r="K27" s="73">
        <v>16</v>
      </c>
      <c r="L27" s="73">
        <v>14</v>
      </c>
      <c r="M27" s="54">
        <v>7</v>
      </c>
      <c r="N27" s="72">
        <v>3</v>
      </c>
      <c r="O27" s="71">
        <v>7</v>
      </c>
      <c r="Z27" s="3"/>
    </row>
    <row r="28" spans="1:26" s="2" customFormat="1" ht="15" hidden="1" customHeight="1" outlineLevel="1" thickBot="1" x14ac:dyDescent="0.3">
      <c r="A28" s="12" t="s">
        <v>3</v>
      </c>
      <c r="B28" s="12"/>
      <c r="C28" s="290">
        <f>C25+C27</f>
        <v>122</v>
      </c>
      <c r="D28" s="150">
        <f>D25+D27</f>
        <v>149</v>
      </c>
      <c r="E28" s="161">
        <f>E25+E27</f>
        <v>135</v>
      </c>
      <c r="F28" s="232">
        <f>F25+F27</f>
        <v>145</v>
      </c>
      <c r="G28" s="86">
        <v>56</v>
      </c>
      <c r="H28" s="86">
        <f t="shared" ref="H28" si="28">H25+H27</f>
        <v>123</v>
      </c>
      <c r="I28" s="35">
        <f t="shared" ref="I28" si="29">I25+I27</f>
        <v>169</v>
      </c>
      <c r="J28" s="47">
        <f>J25+J27</f>
        <v>160</v>
      </c>
      <c r="K28" s="68">
        <f>K25+K27</f>
        <v>115</v>
      </c>
      <c r="L28" s="68">
        <f>L25+L27</f>
        <v>150</v>
      </c>
      <c r="M28" s="68">
        <f>M25+M27</f>
        <v>102</v>
      </c>
      <c r="N28" s="68">
        <f>N25+N27</f>
        <v>70</v>
      </c>
      <c r="O28" s="68">
        <f t="shared" ref="O28" si="30">O25+O27</f>
        <v>70</v>
      </c>
      <c r="Z28" s="3"/>
    </row>
    <row r="29" spans="1:26" s="2" customFormat="1" ht="15" hidden="1" customHeight="1" outlineLevel="1" thickTop="1" thickBot="1" x14ac:dyDescent="0.3">
      <c r="A29" s="13" t="s">
        <v>1</v>
      </c>
      <c r="B29" s="13"/>
      <c r="C29" s="291">
        <f>(C28-D28)/D28</f>
        <v>-0.18120805369127516</v>
      </c>
      <c r="D29" s="153">
        <f>(D28-E28)/E28</f>
        <v>0.1037037037037037</v>
      </c>
      <c r="E29" s="162">
        <f>(E28-F28)/F28</f>
        <v>-6.8965517241379309E-2</v>
      </c>
      <c r="F29" s="233">
        <f>(F28-G28)/G28</f>
        <v>1.5892857142857142</v>
      </c>
      <c r="G29" s="87">
        <v>-0.66863905325443784</v>
      </c>
      <c r="H29" s="87">
        <f>IF(OR(J27=0,H27=0),"-",(H28-J28)/J28)</f>
        <v>-0.23125000000000001</v>
      </c>
      <c r="I29" s="70">
        <f t="shared" ref="I29:N29" si="31">IF(OR(J27=0,I27=0),"-",(I28-J28)/J28)</f>
        <v>5.6250000000000001E-2</v>
      </c>
      <c r="J29" s="51">
        <f t="shared" si="31"/>
        <v>0.39130434782608697</v>
      </c>
      <c r="K29" s="69">
        <f t="shared" si="31"/>
        <v>-0.23333333333333334</v>
      </c>
      <c r="L29" s="69">
        <f t="shared" si="31"/>
        <v>0.47058823529411764</v>
      </c>
      <c r="M29" s="69">
        <f t="shared" si="31"/>
        <v>0.45714285714285713</v>
      </c>
      <c r="N29" s="69">
        <f t="shared" si="31"/>
        <v>0</v>
      </c>
      <c r="O29" s="74"/>
      <c r="Z29" s="3"/>
    </row>
    <row r="30" spans="1:26" s="2" customFormat="1" ht="15" customHeight="1" collapsed="1" x14ac:dyDescent="0.25">
      <c r="A30" s="9" t="s">
        <v>13</v>
      </c>
      <c r="B30" s="9"/>
      <c r="C30" s="277">
        <v>13</v>
      </c>
      <c r="D30" s="73">
        <v>11</v>
      </c>
      <c r="E30" s="86">
        <v>16</v>
      </c>
      <c r="F30" s="99">
        <v>26</v>
      </c>
      <c r="G30" s="86">
        <v>8</v>
      </c>
      <c r="H30" s="86">
        <v>17</v>
      </c>
      <c r="I30" s="54">
        <v>12</v>
      </c>
      <c r="J30" s="47">
        <v>14</v>
      </c>
      <c r="K30" s="73">
        <v>17</v>
      </c>
      <c r="L30" s="73">
        <v>18</v>
      </c>
      <c r="M30" s="54">
        <v>17</v>
      </c>
      <c r="N30" s="72">
        <v>4</v>
      </c>
      <c r="O30" s="71">
        <v>22</v>
      </c>
      <c r="Z30" s="3"/>
    </row>
    <row r="31" spans="1:26" s="2" customFormat="1" ht="15" hidden="1" customHeight="1" outlineLevel="1" thickBot="1" x14ac:dyDescent="0.3">
      <c r="A31" s="12" t="s">
        <v>3</v>
      </c>
      <c r="B31" s="12"/>
      <c r="C31" s="290">
        <f>C28+C30</f>
        <v>135</v>
      </c>
      <c r="D31" s="150">
        <f>D28+D30</f>
        <v>160</v>
      </c>
      <c r="E31" s="161">
        <f>E28+E30</f>
        <v>151</v>
      </c>
      <c r="F31" s="232">
        <f>F28+F30</f>
        <v>171</v>
      </c>
      <c r="G31" s="86">
        <v>64</v>
      </c>
      <c r="H31" s="86">
        <f t="shared" ref="H31" si="32">H28+H30</f>
        <v>140</v>
      </c>
      <c r="I31" s="35">
        <f t="shared" ref="I31" si="33">I28+I30</f>
        <v>181</v>
      </c>
      <c r="J31" s="47">
        <f>J28+J30</f>
        <v>174</v>
      </c>
      <c r="K31" s="68">
        <f>K28+K30</f>
        <v>132</v>
      </c>
      <c r="L31" s="68">
        <f>L28+L30</f>
        <v>168</v>
      </c>
      <c r="M31" s="68">
        <f>M28+M30</f>
        <v>119</v>
      </c>
      <c r="N31" s="68">
        <f>N28+N30</f>
        <v>74</v>
      </c>
      <c r="O31" s="68">
        <f t="shared" ref="O31" si="34">O28+O30</f>
        <v>92</v>
      </c>
      <c r="Z31" s="3"/>
    </row>
    <row r="32" spans="1:26" s="2" customFormat="1" ht="15" hidden="1" customHeight="1" outlineLevel="1" thickTop="1" thickBot="1" x14ac:dyDescent="0.3">
      <c r="A32" s="13" t="s">
        <v>1</v>
      </c>
      <c r="B32" s="13"/>
      <c r="C32" s="291">
        <f>(C31-D31)/D31</f>
        <v>-0.15625</v>
      </c>
      <c r="D32" s="153">
        <f>(D31-E31)/E31</f>
        <v>5.9602649006622516E-2</v>
      </c>
      <c r="E32" s="162">
        <f>(E31-F31)/F31</f>
        <v>-0.11695906432748537</v>
      </c>
      <c r="F32" s="233">
        <f>(F31-G31)/G31</f>
        <v>1.671875</v>
      </c>
      <c r="G32" s="87">
        <v>-0.64640883977900554</v>
      </c>
      <c r="H32" s="87">
        <f>IF(OR(J30=0,H30=0),"-",(H31-J31)/J31)</f>
        <v>-0.19540229885057472</v>
      </c>
      <c r="I32" s="70">
        <f t="shared" ref="I32:N32" si="35">IF(OR(J30=0,I30=0),"-",(I31-J31)/J31)</f>
        <v>4.0229885057471264E-2</v>
      </c>
      <c r="J32" s="51">
        <f t="shared" si="35"/>
        <v>0.31818181818181818</v>
      </c>
      <c r="K32" s="69">
        <f t="shared" si="35"/>
        <v>-0.21428571428571427</v>
      </c>
      <c r="L32" s="69">
        <f t="shared" si="35"/>
        <v>0.41176470588235292</v>
      </c>
      <c r="M32" s="69">
        <f t="shared" si="35"/>
        <v>0.60810810810810811</v>
      </c>
      <c r="N32" s="69">
        <f t="shared" si="35"/>
        <v>-0.19565217391304349</v>
      </c>
      <c r="O32" s="74"/>
      <c r="Z32" s="3"/>
    </row>
    <row r="33" spans="1:26" s="2" customFormat="1" ht="15" customHeight="1" collapsed="1" x14ac:dyDescent="0.25">
      <c r="A33" s="9" t="s">
        <v>14</v>
      </c>
      <c r="B33" s="9"/>
      <c r="C33" s="277">
        <v>17</v>
      </c>
      <c r="D33" s="73">
        <v>15</v>
      </c>
      <c r="E33" s="86">
        <v>12</v>
      </c>
      <c r="F33" s="99">
        <v>17</v>
      </c>
      <c r="G33" s="86">
        <v>19</v>
      </c>
      <c r="H33" s="86">
        <v>27</v>
      </c>
      <c r="I33" s="54">
        <v>29</v>
      </c>
      <c r="J33" s="47">
        <v>31</v>
      </c>
      <c r="K33" s="73">
        <v>14</v>
      </c>
      <c r="L33" s="73">
        <v>19</v>
      </c>
      <c r="M33" s="54">
        <v>24</v>
      </c>
      <c r="N33" s="72">
        <v>17</v>
      </c>
      <c r="O33" s="71">
        <v>8</v>
      </c>
      <c r="Z33" s="3"/>
    </row>
    <row r="34" spans="1:26" s="2" customFormat="1" ht="15" hidden="1" customHeight="1" outlineLevel="1" thickBot="1" x14ac:dyDescent="0.3">
      <c r="A34" s="12" t="s">
        <v>3</v>
      </c>
      <c r="B34" s="12"/>
      <c r="C34" s="290">
        <f>C31+C33</f>
        <v>152</v>
      </c>
      <c r="D34" s="150">
        <f>D31+D33</f>
        <v>175</v>
      </c>
      <c r="E34" s="161">
        <f>E31+E33</f>
        <v>163</v>
      </c>
      <c r="F34" s="232">
        <f>F31+F33</f>
        <v>188</v>
      </c>
      <c r="G34" s="86">
        <v>83</v>
      </c>
      <c r="H34" s="86">
        <f t="shared" ref="H34" si="36">H31+H33</f>
        <v>167</v>
      </c>
      <c r="I34" s="35">
        <f t="shared" ref="I34" si="37">I31+I33</f>
        <v>210</v>
      </c>
      <c r="J34" s="47">
        <f>J31+J33</f>
        <v>205</v>
      </c>
      <c r="K34" s="68">
        <f>K31+K33</f>
        <v>146</v>
      </c>
      <c r="L34" s="68">
        <f>L31+L33</f>
        <v>187</v>
      </c>
      <c r="M34" s="68">
        <f>M31+M33</f>
        <v>143</v>
      </c>
      <c r="N34" s="68">
        <f>N31+N33</f>
        <v>91</v>
      </c>
      <c r="O34" s="68">
        <f t="shared" ref="O34" si="38">O31+O33</f>
        <v>100</v>
      </c>
      <c r="Z34" s="3"/>
    </row>
    <row r="35" spans="1:26" s="2" customFormat="1" ht="15" hidden="1" customHeight="1" outlineLevel="1" thickTop="1" thickBot="1" x14ac:dyDescent="0.3">
      <c r="A35" s="13" t="s">
        <v>1</v>
      </c>
      <c r="B35" s="13"/>
      <c r="C35" s="291">
        <f>(C34-D34)/D34</f>
        <v>-0.13142857142857142</v>
      </c>
      <c r="D35" s="153">
        <f>(D34-E34)/E34</f>
        <v>7.3619631901840496E-2</v>
      </c>
      <c r="E35" s="162">
        <f>(E34-F34)/F34</f>
        <v>-0.13297872340425532</v>
      </c>
      <c r="F35" s="233">
        <f>(F34-G34)/G34</f>
        <v>1.2650602409638554</v>
      </c>
      <c r="G35" s="87">
        <v>-0.60476190476190472</v>
      </c>
      <c r="H35" s="87">
        <f>IF(OR(J33=0,H33=0),"-",(H34-J34)/J34)</f>
        <v>-0.18536585365853658</v>
      </c>
      <c r="I35" s="70">
        <f t="shared" ref="I35:N35" si="39">IF(OR(J33=0,I33=0),"-",(I34-J34)/J34)</f>
        <v>2.4390243902439025E-2</v>
      </c>
      <c r="J35" s="51">
        <f t="shared" si="39"/>
        <v>0.4041095890410959</v>
      </c>
      <c r="K35" s="69">
        <f t="shared" si="39"/>
        <v>-0.21925133689839571</v>
      </c>
      <c r="L35" s="69">
        <f t="shared" si="39"/>
        <v>0.30769230769230771</v>
      </c>
      <c r="M35" s="69">
        <f t="shared" si="39"/>
        <v>0.5714285714285714</v>
      </c>
      <c r="N35" s="69">
        <f t="shared" si="39"/>
        <v>-0.09</v>
      </c>
      <c r="O35" s="74"/>
      <c r="Z35" s="3"/>
    </row>
    <row r="36" spans="1:26" s="2" customFormat="1" ht="14.25" customHeight="1" collapsed="1" x14ac:dyDescent="0.25">
      <c r="A36" s="9" t="s">
        <v>15</v>
      </c>
      <c r="B36" s="310"/>
      <c r="C36" s="273">
        <v>14</v>
      </c>
      <c r="D36" s="67">
        <v>10</v>
      </c>
      <c r="E36" s="86">
        <v>18</v>
      </c>
      <c r="F36" s="99">
        <v>29</v>
      </c>
      <c r="G36" s="86">
        <v>10</v>
      </c>
      <c r="H36" s="86">
        <v>29</v>
      </c>
      <c r="I36" s="54">
        <v>13</v>
      </c>
      <c r="J36" s="47">
        <v>23</v>
      </c>
      <c r="K36" s="67">
        <v>22</v>
      </c>
      <c r="L36" s="67">
        <v>16</v>
      </c>
      <c r="M36" s="66">
        <v>8</v>
      </c>
      <c r="N36" s="77">
        <v>13</v>
      </c>
      <c r="O36" s="64">
        <v>4</v>
      </c>
    </row>
    <row r="37" spans="1:26" s="2" customFormat="1" ht="15" hidden="1" customHeight="1" outlineLevel="1" thickBot="1" x14ac:dyDescent="0.3">
      <c r="A37" s="12" t="s">
        <v>3</v>
      </c>
      <c r="B37" s="12"/>
      <c r="C37" s="290">
        <f>C34+C36</f>
        <v>166</v>
      </c>
      <c r="D37" s="150">
        <f>D34+D36</f>
        <v>185</v>
      </c>
      <c r="E37" s="161">
        <f>E34+E36</f>
        <v>181</v>
      </c>
      <c r="F37" s="232">
        <f>F34+F36</f>
        <v>217</v>
      </c>
      <c r="G37" s="86">
        <v>93</v>
      </c>
      <c r="H37" s="86">
        <f t="shared" ref="H37" si="40">H34+H36</f>
        <v>196</v>
      </c>
      <c r="I37" s="35">
        <f t="shared" ref="I37" si="41">I34+I36</f>
        <v>223</v>
      </c>
      <c r="J37" s="47">
        <f>J34+J36</f>
        <v>228</v>
      </c>
      <c r="K37" s="68">
        <f>K34+K36</f>
        <v>168</v>
      </c>
      <c r="L37" s="68">
        <f>L34+L36</f>
        <v>203</v>
      </c>
      <c r="M37" s="68">
        <f>M34+M36</f>
        <v>151</v>
      </c>
      <c r="N37" s="68">
        <f>N34+N36</f>
        <v>104</v>
      </c>
      <c r="O37" s="68">
        <f t="shared" ref="O37" si="42">O34+O36</f>
        <v>104</v>
      </c>
      <c r="Z37" s="3"/>
    </row>
    <row r="38" spans="1:26" s="2" customFormat="1" ht="15" hidden="1" customHeight="1" outlineLevel="1" thickTop="1" thickBot="1" x14ac:dyDescent="0.3">
      <c r="A38" s="13" t="s">
        <v>1</v>
      </c>
      <c r="B38" s="13"/>
      <c r="C38" s="291">
        <f>(C37-D37)/D37</f>
        <v>-0.10270270270270271</v>
      </c>
      <c r="D38" s="153">
        <f>(D37-E37)/E37</f>
        <v>2.2099447513812154E-2</v>
      </c>
      <c r="E38" s="162">
        <f>(E37-F37)/F37</f>
        <v>-0.16589861751152074</v>
      </c>
      <c r="F38" s="233">
        <f>(F37-G37)/G37</f>
        <v>1.3333333333333333</v>
      </c>
      <c r="G38" s="87">
        <v>-0.5829596412556054</v>
      </c>
      <c r="H38" s="87">
        <f>IF(OR(J36=0,H36=0),"-",(H37-J37)/J37)</f>
        <v>-0.14035087719298245</v>
      </c>
      <c r="I38" s="70">
        <f t="shared" ref="I38:N38" si="43">IF(OR(J36=0,I36=0),"-",(I37-J37)/J37)</f>
        <v>-2.1929824561403508E-2</v>
      </c>
      <c r="J38" s="51">
        <f t="shared" si="43"/>
        <v>0.35714285714285715</v>
      </c>
      <c r="K38" s="69">
        <f t="shared" si="43"/>
        <v>-0.17241379310344829</v>
      </c>
      <c r="L38" s="69">
        <f t="shared" si="43"/>
        <v>0.3443708609271523</v>
      </c>
      <c r="M38" s="69">
        <f t="shared" si="43"/>
        <v>0.45192307692307693</v>
      </c>
      <c r="N38" s="69">
        <f t="shared" si="43"/>
        <v>0</v>
      </c>
      <c r="O38" s="74"/>
      <c r="Z38" s="3"/>
    </row>
    <row r="39" spans="1:26" s="2" customFormat="1" ht="15" customHeight="1" collapsed="1" x14ac:dyDescent="0.25">
      <c r="A39" s="9" t="s">
        <v>16</v>
      </c>
      <c r="B39" s="9"/>
      <c r="C39" s="277">
        <v>21</v>
      </c>
      <c r="D39" s="73">
        <v>14</v>
      </c>
      <c r="E39" s="86">
        <v>16</v>
      </c>
      <c r="F39" s="99">
        <v>13</v>
      </c>
      <c r="G39" s="86">
        <v>14</v>
      </c>
      <c r="H39" s="86">
        <v>25</v>
      </c>
      <c r="I39" s="54">
        <v>17</v>
      </c>
      <c r="J39" s="47">
        <v>15</v>
      </c>
      <c r="K39" s="73">
        <v>16</v>
      </c>
      <c r="L39" s="73">
        <v>18</v>
      </c>
      <c r="M39" s="54">
        <v>13</v>
      </c>
      <c r="N39" s="77">
        <v>13</v>
      </c>
      <c r="O39" s="71">
        <v>11</v>
      </c>
      <c r="Z39" s="3"/>
    </row>
    <row r="40" spans="1:26" s="2" customFormat="1" ht="15" hidden="1" customHeight="1" outlineLevel="1" thickBot="1" x14ac:dyDescent="0.3">
      <c r="A40" s="12" t="s">
        <v>3</v>
      </c>
      <c r="B40" s="12"/>
      <c r="C40" s="290">
        <f>C37+C39</f>
        <v>187</v>
      </c>
      <c r="D40" s="150">
        <f>D37+D39</f>
        <v>199</v>
      </c>
      <c r="E40" s="161">
        <f>E37+E39</f>
        <v>197</v>
      </c>
      <c r="F40" s="232">
        <f>F37+F39</f>
        <v>230</v>
      </c>
      <c r="G40" s="86">
        <v>107</v>
      </c>
      <c r="H40" s="86">
        <f t="shared" ref="H40" si="44">H37+H39</f>
        <v>221</v>
      </c>
      <c r="I40" s="35">
        <f t="shared" ref="I40" si="45">I37+I39</f>
        <v>240</v>
      </c>
      <c r="J40" s="47">
        <f>J37+J39</f>
        <v>243</v>
      </c>
      <c r="K40" s="68">
        <f>K37+K39</f>
        <v>184</v>
      </c>
      <c r="L40" s="68">
        <f>L37+L39</f>
        <v>221</v>
      </c>
      <c r="M40" s="68">
        <f>M37+M39</f>
        <v>164</v>
      </c>
      <c r="N40" s="68">
        <f>N37+N39</f>
        <v>117</v>
      </c>
      <c r="O40" s="68">
        <f t="shared" ref="O40" si="46">O37+O39</f>
        <v>115</v>
      </c>
      <c r="Z40" s="3"/>
    </row>
    <row r="41" spans="1:26" s="2" customFormat="1" ht="15" hidden="1" customHeight="1" outlineLevel="1" thickTop="1" thickBot="1" x14ac:dyDescent="0.3">
      <c r="A41" s="13" t="s">
        <v>1</v>
      </c>
      <c r="B41" s="13"/>
      <c r="C41" s="291">
        <f>(C40-D40)/D40</f>
        <v>-6.030150753768844E-2</v>
      </c>
      <c r="D41" s="153">
        <f>(D40-E40)/E40</f>
        <v>1.015228426395939E-2</v>
      </c>
      <c r="E41" s="162">
        <f>(E40-F40)/F40</f>
        <v>-0.14347826086956522</v>
      </c>
      <c r="F41" s="233">
        <f>(F40-G40)/G40</f>
        <v>1.1495327102803738</v>
      </c>
      <c r="G41" s="87">
        <v>-0.5541666666666667</v>
      </c>
      <c r="H41" s="87">
        <f>IF(OR(J39=0,H39=0),"-",(H40-J40)/J40)</f>
        <v>-9.0534979423868317E-2</v>
      </c>
      <c r="I41" s="79">
        <f t="shared" ref="I41:N41" si="47">IF(OR(J39=0,I39=0),"-",(I40-J40)/J40)</f>
        <v>-1.2345679012345678E-2</v>
      </c>
      <c r="J41" s="78">
        <f t="shared" si="47"/>
        <v>0.32065217391304346</v>
      </c>
      <c r="K41" s="69">
        <f t="shared" si="47"/>
        <v>-0.167420814479638</v>
      </c>
      <c r="L41" s="69">
        <f t="shared" si="47"/>
        <v>0.34756097560975607</v>
      </c>
      <c r="M41" s="69">
        <f t="shared" si="47"/>
        <v>0.40170940170940173</v>
      </c>
      <c r="N41" s="69">
        <f t="shared" si="47"/>
        <v>1.7391304347826087E-2</v>
      </c>
      <c r="O41" s="74"/>
      <c r="Z41" s="3"/>
    </row>
    <row r="42" spans="1:26" s="2" customFormat="1" ht="15" customHeight="1" collapsed="1" x14ac:dyDescent="0.25">
      <c r="A42" s="9" t="s">
        <v>17</v>
      </c>
      <c r="B42" s="9"/>
      <c r="C42" s="279">
        <v>4</v>
      </c>
      <c r="D42" s="73">
        <v>14</v>
      </c>
      <c r="E42" s="86">
        <v>22</v>
      </c>
      <c r="F42" s="99">
        <v>14</v>
      </c>
      <c r="G42" s="86">
        <v>17</v>
      </c>
      <c r="H42" s="86">
        <v>17</v>
      </c>
      <c r="I42" s="54">
        <v>12</v>
      </c>
      <c r="J42" s="47">
        <v>12</v>
      </c>
      <c r="K42" s="73">
        <v>19</v>
      </c>
      <c r="L42" s="73">
        <v>16</v>
      </c>
      <c r="M42" s="54">
        <v>10</v>
      </c>
      <c r="N42" s="77">
        <v>3</v>
      </c>
      <c r="O42" s="71">
        <v>1</v>
      </c>
      <c r="Z42" s="3"/>
    </row>
    <row r="43" spans="1:26" s="2" customFormat="1" ht="15" hidden="1" customHeight="1" outlineLevel="1" thickBot="1" x14ac:dyDescent="0.3">
      <c r="A43" s="12" t="s">
        <v>3</v>
      </c>
      <c r="B43" s="12"/>
      <c r="C43" s="290">
        <f>C40+C42</f>
        <v>191</v>
      </c>
      <c r="D43" s="150">
        <f>D40+D42</f>
        <v>213</v>
      </c>
      <c r="E43" s="161">
        <f>E40+E42</f>
        <v>219</v>
      </c>
      <c r="F43" s="99">
        <f>F40+F42</f>
        <v>244</v>
      </c>
      <c r="G43" s="86">
        <v>124</v>
      </c>
      <c r="H43" s="86">
        <f t="shared" ref="H43" si="48">H40+H42</f>
        <v>238</v>
      </c>
      <c r="I43" s="35">
        <f t="shared" ref="I43:N43" si="49">I40+I42</f>
        <v>252</v>
      </c>
      <c r="J43" s="47">
        <f t="shared" si="49"/>
        <v>255</v>
      </c>
      <c r="K43" s="68">
        <f t="shared" si="49"/>
        <v>203</v>
      </c>
      <c r="L43" s="68">
        <f t="shared" si="49"/>
        <v>237</v>
      </c>
      <c r="M43" s="68">
        <f t="shared" si="49"/>
        <v>174</v>
      </c>
      <c r="N43" s="68">
        <f t="shared" si="49"/>
        <v>120</v>
      </c>
      <c r="O43" s="68">
        <f t="shared" ref="O43" si="50">O40+O42</f>
        <v>116</v>
      </c>
      <c r="Z43" s="3"/>
    </row>
    <row r="44" spans="1:26" s="2" customFormat="1" ht="15" hidden="1" customHeight="1" outlineLevel="1" thickTop="1" thickBot="1" x14ac:dyDescent="0.3">
      <c r="A44" s="13" t="s">
        <v>1</v>
      </c>
      <c r="B44" s="13"/>
      <c r="C44" s="291">
        <f>(C43-D43)/D43</f>
        <v>-0.10328638497652583</v>
      </c>
      <c r="D44" s="153">
        <f>(D43-E43)/E43</f>
        <v>-2.7397260273972601E-2</v>
      </c>
      <c r="E44" s="162">
        <f>(E43-F43)/F43</f>
        <v>-0.10245901639344263</v>
      </c>
      <c r="F44" s="231">
        <f>IF(OR(J42=0,F42=0),"-",(F43-J43)/J43)</f>
        <v>-4.3137254901960784E-2</v>
      </c>
      <c r="G44" s="87">
        <v>-0.50793650793650791</v>
      </c>
      <c r="H44" s="87">
        <f>IF(OR(J42=0,H42=0),"-",(H43-J43)/J43)</f>
        <v>-6.6666666666666666E-2</v>
      </c>
      <c r="I44" s="70">
        <f t="shared" ref="I44:N44" si="51">IF(OR(J42=0,I42=0),"-",(I43-J43)/J43)</f>
        <v>-1.1764705882352941E-2</v>
      </c>
      <c r="J44" s="51">
        <f t="shared" si="51"/>
        <v>0.25615763546798032</v>
      </c>
      <c r="K44" s="69">
        <f t="shared" si="51"/>
        <v>-0.14345991561181434</v>
      </c>
      <c r="L44" s="69">
        <f t="shared" si="51"/>
        <v>0.36206896551724138</v>
      </c>
      <c r="M44" s="69">
        <f t="shared" si="51"/>
        <v>0.45</v>
      </c>
      <c r="N44" s="69">
        <f t="shared" si="51"/>
        <v>3.4482758620689655E-2</v>
      </c>
      <c r="O44" s="74"/>
      <c r="Z44" s="3"/>
    </row>
    <row r="45" spans="1:26" s="2" customFormat="1" ht="15" customHeight="1" collapsed="1" x14ac:dyDescent="0.25">
      <c r="A45" s="9" t="s">
        <v>18</v>
      </c>
      <c r="B45" s="9"/>
      <c r="C45" s="277">
        <v>11</v>
      </c>
      <c r="D45" s="73">
        <v>15</v>
      </c>
      <c r="E45" s="86">
        <v>10</v>
      </c>
      <c r="F45" s="99">
        <v>7</v>
      </c>
      <c r="G45" s="86">
        <v>7</v>
      </c>
      <c r="H45" s="86">
        <v>6</v>
      </c>
      <c r="I45" s="54">
        <v>7</v>
      </c>
      <c r="J45" s="47">
        <v>5</v>
      </c>
      <c r="K45" s="73">
        <v>12</v>
      </c>
      <c r="L45" s="73">
        <v>18</v>
      </c>
      <c r="M45" s="54">
        <v>2</v>
      </c>
      <c r="N45" s="77">
        <v>2</v>
      </c>
      <c r="O45" s="71">
        <v>3</v>
      </c>
      <c r="Z45" s="3"/>
    </row>
    <row r="46" spans="1:26" s="2" customFormat="1" ht="15" hidden="1" customHeight="1" outlineLevel="1" thickBot="1" x14ac:dyDescent="0.3">
      <c r="A46" s="12" t="s">
        <v>3</v>
      </c>
      <c r="B46" s="12"/>
      <c r="C46" s="12"/>
      <c r="D46" s="150">
        <f>D43+D45</f>
        <v>228</v>
      </c>
      <c r="E46" s="45">
        <f>E43+E45</f>
        <v>229</v>
      </c>
      <c r="F46" s="45">
        <f>F43+F45</f>
        <v>251</v>
      </c>
      <c r="G46" s="45">
        <v>131</v>
      </c>
      <c r="H46" s="45">
        <f t="shared" ref="H46" si="52">H43+H45</f>
        <v>244</v>
      </c>
      <c r="I46" s="45">
        <f t="shared" ref="I46:N46" si="53">I43+I45</f>
        <v>259</v>
      </c>
      <c r="J46" s="45">
        <f t="shared" si="53"/>
        <v>260</v>
      </c>
      <c r="K46" s="25">
        <f t="shared" si="53"/>
        <v>215</v>
      </c>
      <c r="L46" s="25">
        <f t="shared" si="53"/>
        <v>255</v>
      </c>
      <c r="M46" s="25">
        <f t="shared" si="53"/>
        <v>176</v>
      </c>
      <c r="N46" s="25">
        <f t="shared" si="53"/>
        <v>122</v>
      </c>
      <c r="O46" s="25">
        <f t="shared" ref="O46" si="54">O43+O45</f>
        <v>119</v>
      </c>
      <c r="Z46" s="3"/>
    </row>
    <row r="47" spans="1:26" s="2" customFormat="1" ht="15" hidden="1" customHeight="1" outlineLevel="1" thickTop="1" thickBot="1" x14ac:dyDescent="0.3">
      <c r="A47" s="13" t="s">
        <v>1</v>
      </c>
      <c r="B47" s="13"/>
      <c r="C47" s="13"/>
      <c r="D47" s="153">
        <f>(D46-E46)/E46</f>
        <v>-4.3668122270742356E-3</v>
      </c>
      <c r="E47" s="58">
        <f>IF(OR(I45=0,E45=0),"-",(E46-I46)/I46)</f>
        <v>-0.11583011583011583</v>
      </c>
      <c r="F47" s="58">
        <f>IF(OR(J45=0,F45=0),"-",(F46-J46)/J46)</f>
        <v>-3.4615384615384617E-2</v>
      </c>
      <c r="G47" s="58">
        <v>-0.49420849420849422</v>
      </c>
      <c r="H47" s="58">
        <f>IF(OR(J45=0,H45=0),"-",(H46-J46)/J46)</f>
        <v>-6.1538461538461542E-2</v>
      </c>
      <c r="I47" s="58">
        <f t="shared" ref="I47:N47" si="55">IF(OR(J45=0,I45=0),"-",(I46-J46)/J46)</f>
        <v>-3.8461538461538464E-3</v>
      </c>
      <c r="J47" s="48">
        <f t="shared" si="55"/>
        <v>0.20930232558139536</v>
      </c>
      <c r="K47" s="27">
        <f t="shared" si="55"/>
        <v>-0.15686274509803921</v>
      </c>
      <c r="L47" s="27">
        <f t="shared" si="55"/>
        <v>0.44886363636363635</v>
      </c>
      <c r="M47" s="27">
        <f t="shared" si="55"/>
        <v>0.44262295081967212</v>
      </c>
      <c r="N47" s="27">
        <f t="shared" si="55"/>
        <v>2.5210084033613446E-2</v>
      </c>
      <c r="O47" s="26"/>
      <c r="Z47" s="3"/>
    </row>
    <row r="48" spans="1:26" s="2" customFormat="1" ht="15" customHeight="1" collapsed="1" thickBot="1" x14ac:dyDescent="0.3">
      <c r="A48" s="255"/>
      <c r="B48" s="255"/>
      <c r="C48" s="255"/>
      <c r="D48" s="136"/>
      <c r="E48" s="135"/>
      <c r="F48" s="62"/>
      <c r="G48" s="62"/>
      <c r="H48" s="62"/>
      <c r="I48" s="62"/>
      <c r="J48" s="61"/>
      <c r="K48" s="60"/>
      <c r="L48" s="60"/>
      <c r="M48" s="60"/>
      <c r="N48" s="60"/>
      <c r="O48" s="60"/>
      <c r="Z48" s="3"/>
    </row>
    <row r="49" spans="1:26" s="2" customFormat="1" ht="15" hidden="1" customHeight="1" outlineLevel="1" thickBot="1" x14ac:dyDescent="0.3">
      <c r="A49" s="12" t="s">
        <v>21</v>
      </c>
      <c r="B49" s="12"/>
      <c r="C49" s="12"/>
      <c r="D49" s="24"/>
      <c r="E49" s="59"/>
      <c r="F49" s="59"/>
      <c r="G49" s="59"/>
      <c r="H49" s="59"/>
      <c r="I49" s="59"/>
      <c r="J49" s="49">
        <f>J46+J48</f>
        <v>260</v>
      </c>
      <c r="K49" s="25">
        <f>K46+K48</f>
        <v>215</v>
      </c>
      <c r="L49" s="25">
        <f>L46+L48</f>
        <v>255</v>
      </c>
      <c r="M49" s="25">
        <f>M46+M48</f>
        <v>176</v>
      </c>
      <c r="N49" s="25">
        <f>N46+N48</f>
        <v>122</v>
      </c>
      <c r="O49" s="25">
        <f t="shared" ref="O49" si="56">O46+O48</f>
        <v>119</v>
      </c>
      <c r="Z49" s="3"/>
    </row>
    <row r="50" spans="1:26" s="2" customFormat="1" ht="15" hidden="1" customHeight="1" outlineLevel="1" thickTop="1" thickBot="1" x14ac:dyDescent="0.3">
      <c r="A50" s="20" t="s">
        <v>1</v>
      </c>
      <c r="B50" s="20"/>
      <c r="C50" s="20"/>
      <c r="D50" s="29"/>
      <c r="E50" s="57"/>
      <c r="F50" s="57"/>
      <c r="G50" s="57"/>
      <c r="H50" s="57"/>
      <c r="I50" s="57"/>
      <c r="J50" s="50"/>
      <c r="K50" s="27" t="str">
        <f>IF(OR(L48=0,K48=0),"-",(K49-L49)/L49)</f>
        <v>-</v>
      </c>
      <c r="L50" s="27" t="str">
        <f>IF(OR(M48=0,L48=0),"-",(L49-M49)/M49)</f>
        <v>-</v>
      </c>
      <c r="M50" s="27" t="str">
        <f>IF(OR(N48=0,M48=0),"-",(M49-N49)/N49)</f>
        <v>-</v>
      </c>
      <c r="N50" s="27" t="str">
        <f>IF(OR(O48=0,N48=0),"-",(N49-O49)/O49)</f>
        <v>-</v>
      </c>
      <c r="O50" s="26"/>
      <c r="Z50" s="3"/>
    </row>
    <row r="51" spans="1:26" s="2" customFormat="1" ht="20.45" customHeight="1" collapsed="1" thickTop="1" x14ac:dyDescent="0.25">
      <c r="A51" s="21" t="s">
        <v>0</v>
      </c>
      <c r="B51" s="275">
        <f t="shared" ref="B51:H51" si="57">B6+B9+B12+B15+B18+B21+B24+B27+B30+B33+B36+B39+B42+B45+B48</f>
        <v>98</v>
      </c>
      <c r="C51" s="275">
        <f t="shared" si="57"/>
        <v>202</v>
      </c>
      <c r="D51" s="147">
        <f t="shared" si="57"/>
        <v>228</v>
      </c>
      <c r="E51" s="147">
        <f t="shared" si="57"/>
        <v>229</v>
      </c>
      <c r="F51" s="147">
        <f t="shared" si="57"/>
        <v>251</v>
      </c>
      <c r="G51" s="147">
        <f t="shared" si="57"/>
        <v>131</v>
      </c>
      <c r="H51" s="147">
        <f t="shared" si="57"/>
        <v>244</v>
      </c>
      <c r="I51" s="148">
        <f t="shared" ref="I51" si="58">I6+I9+I12+I15+I18+I21+I24+I27+I30+I33+I36+I39+I42+I45+I48</f>
        <v>259</v>
      </c>
      <c r="J51" s="148">
        <f>J6+J9+J12+J15+J18+J21+J24+J27+J30+J33+J36+J39+J42+J45+J48</f>
        <v>260</v>
      </c>
      <c r="K51" s="147">
        <f>K6+K9+K12+K15+K18+K21+K24+K27+K30+K33+K36+K39+K42+K45+K48</f>
        <v>215</v>
      </c>
      <c r="L51" s="147">
        <f>L6+L9+L12+L15+L18+L21+L24+L27+L30+L33+L36+L39+L42+L45+L48</f>
        <v>255</v>
      </c>
      <c r="M51" s="147">
        <f>M6+M9+M12+M15+M18+M21+M24+M27+M30+M33+M36+M39+M42+M45+M48</f>
        <v>176</v>
      </c>
      <c r="N51" s="147">
        <f>N6+N9+N12+N15+N18+N21+N24+N27+N30+N33+N36+N39+N42+N45+N48</f>
        <v>122</v>
      </c>
      <c r="O51" s="147">
        <f t="shared" ref="O51" si="59">O6+O9+O12+O15+O18+O21+O24+O27+O30+O33+O36+O39+O42+O45+O48</f>
        <v>119</v>
      </c>
      <c r="Z51" s="3"/>
    </row>
    <row r="52" spans="1:26" ht="20.45" customHeight="1" outlineLevel="1" thickBot="1" x14ac:dyDescent="0.35">
      <c r="A52" s="22" t="s">
        <v>1</v>
      </c>
      <c r="B52" s="313"/>
      <c r="C52" s="278">
        <f t="shared" ref="C52:L52" si="60">IF(C45&lt;&gt;"",(C51-D51)/D51,"")</f>
        <v>-0.11403508771929824</v>
      </c>
      <c r="D52" s="278">
        <f t="shared" si="60"/>
        <v>-4.3668122270742356E-3</v>
      </c>
      <c r="E52" s="241">
        <f t="shared" si="60"/>
        <v>-8.7649402390438252E-2</v>
      </c>
      <c r="F52" s="241">
        <f t="shared" si="60"/>
        <v>0.91603053435114501</v>
      </c>
      <c r="G52" s="241">
        <f t="shared" si="60"/>
        <v>-0.46311475409836067</v>
      </c>
      <c r="H52" s="241">
        <f t="shared" si="60"/>
        <v>-5.7915057915057917E-2</v>
      </c>
      <c r="I52" s="241">
        <f t="shared" si="60"/>
        <v>-3.8461538461538464E-3</v>
      </c>
      <c r="J52" s="242">
        <f t="shared" si="60"/>
        <v>0.20930232558139536</v>
      </c>
      <c r="K52" s="243">
        <f t="shared" si="60"/>
        <v>-0.15686274509803921</v>
      </c>
      <c r="L52" s="243">
        <f t="shared" si="60"/>
        <v>0.44886363636363635</v>
      </c>
      <c r="M52" s="243">
        <f>(M51-N51)/N51</f>
        <v>0.44262295081967212</v>
      </c>
      <c r="N52" s="243">
        <f>(N51-O51)/O51</f>
        <v>2.5210084033613446E-2</v>
      </c>
      <c r="O52" s="149"/>
    </row>
    <row r="54" spans="1:26" x14ac:dyDescent="0.25">
      <c r="A54" t="s">
        <v>22</v>
      </c>
      <c r="D54" t="s">
        <v>22</v>
      </c>
      <c r="G54" t="s">
        <v>22</v>
      </c>
    </row>
    <row r="56" spans="1:26" x14ac:dyDescent="0.25">
      <c r="C56" t="s">
        <v>22</v>
      </c>
      <c r="E56" t="s">
        <v>22</v>
      </c>
      <c r="H56" t="s">
        <v>22</v>
      </c>
    </row>
  </sheetData>
  <mergeCells count="2">
    <mergeCell ref="A1:Y1"/>
    <mergeCell ref="A3:O3"/>
  </mergeCells>
  <conditionalFormatting sqref="B7:O7">
    <cfRule type="dataBar" priority="44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{6576B8AC-CF1B-4DAA-A478-9FB2BC1448B5}</x14:id>
        </ext>
      </extLst>
    </cfRule>
  </conditionalFormatting>
  <conditionalFormatting sqref="B51:O51">
    <cfRule type="dataBar" priority="48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{F0EC3A60-9D6A-435F-82DA-9056652BC3D2}</x14:id>
        </ext>
      </extLst>
    </cfRule>
  </conditionalFormatting>
  <conditionalFormatting sqref="G10:H10">
    <cfRule type="dataBar" priority="1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{DE22A11C-9664-4255-BB03-3A892B17DD76}</x14:id>
        </ext>
      </extLst>
    </cfRule>
  </conditionalFormatting>
  <conditionalFormatting sqref="G13:H13">
    <cfRule type="dataBar" priority="1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{CCC361A3-9D2F-41CD-B5EB-C09A3405E4BC}</x14:id>
        </ext>
      </extLst>
    </cfRule>
  </conditionalFormatting>
  <conditionalFormatting sqref="G16:H16">
    <cfRule type="dataBar" priority="1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{E3EB295A-435E-45D7-874D-6DF4C0EA0AD8}</x14:id>
        </ext>
      </extLst>
    </cfRule>
  </conditionalFormatting>
  <conditionalFormatting sqref="G19:H19">
    <cfRule type="dataBar" priority="1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{25AB8CEA-752B-4189-8704-900C9722C4D5}</x14:id>
        </ext>
      </extLst>
    </cfRule>
  </conditionalFormatting>
  <conditionalFormatting sqref="G22:H22">
    <cfRule type="dataBar" priority="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{EA426594-352F-4EF9-A5F1-2E3D12F94765}</x14:id>
        </ext>
      </extLst>
    </cfRule>
  </conditionalFormatting>
  <conditionalFormatting sqref="G25:H25">
    <cfRule type="dataBar" priority="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{3B0EFCC2-00EE-47CC-AE91-8D127FF0321F}</x14:id>
        </ext>
      </extLst>
    </cfRule>
  </conditionalFormatting>
  <conditionalFormatting sqref="G28:H28">
    <cfRule type="dataBar" priority="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{F338AD3B-FE65-48A8-9331-24E34DDA9D2F}</x14:id>
        </ext>
      </extLst>
    </cfRule>
  </conditionalFormatting>
  <conditionalFormatting sqref="G31:H31">
    <cfRule type="dataBar" priority="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{7414DFCD-ECA3-4CB0-A231-760431781AB6}</x14:id>
        </ext>
      </extLst>
    </cfRule>
  </conditionalFormatting>
  <conditionalFormatting sqref="G34:H34">
    <cfRule type="dataBar" priority="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{3379CF00-951D-4E19-97C5-6F0B32F714EF}</x14:id>
        </ext>
      </extLst>
    </cfRule>
  </conditionalFormatting>
  <conditionalFormatting sqref="G37:H37">
    <cfRule type="dataBar" priority="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{93A0C232-1179-4FAF-8749-72991289048B}</x14:id>
        </ext>
      </extLst>
    </cfRule>
  </conditionalFormatting>
  <conditionalFormatting sqref="G43:H43">
    <cfRule type="dataBar" priority="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{DAD7B645-A767-4124-B554-7DE1F334333E}</x14:id>
        </ext>
      </extLst>
    </cfRule>
  </conditionalFormatting>
  <conditionalFormatting sqref="G46:H46">
    <cfRule type="dataBar" priority="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{A4981B3A-F0F1-40DF-8315-B9A847A83B95}</x14:id>
        </ext>
      </extLst>
    </cfRule>
  </conditionalFormatting>
  <conditionalFormatting sqref="I10:O10">
    <cfRule type="dataBar" priority="44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{9389887E-7D4C-4A2D-8176-15C206BA44A6}</x14:id>
        </ext>
      </extLst>
    </cfRule>
  </conditionalFormatting>
  <conditionalFormatting sqref="I13:O13">
    <cfRule type="dataBar" priority="45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{2C91F791-280A-42CA-B9BA-78A7E8B9046B}</x14:id>
        </ext>
      </extLst>
    </cfRule>
  </conditionalFormatting>
  <conditionalFormatting sqref="I16:O16">
    <cfRule type="dataBar" priority="45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{4C0176EF-A9AD-433B-9844-7857C8DC43CA}</x14:id>
        </ext>
      </extLst>
    </cfRule>
  </conditionalFormatting>
  <conditionalFormatting sqref="I19:O19">
    <cfRule type="dataBar" priority="45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{3B2B1B7D-9ECC-4DB2-AC14-AB7B3A201635}</x14:id>
        </ext>
      </extLst>
    </cfRule>
  </conditionalFormatting>
  <conditionalFormatting sqref="I22:O22">
    <cfRule type="dataBar" priority="45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{0B3A9540-8261-4848-8847-751B37D68D02}</x14:id>
        </ext>
      </extLst>
    </cfRule>
  </conditionalFormatting>
  <conditionalFormatting sqref="I25:O25">
    <cfRule type="dataBar" priority="46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{456E072A-898F-4124-9AA8-EF7A451F0FD0}</x14:id>
        </ext>
      </extLst>
    </cfRule>
  </conditionalFormatting>
  <conditionalFormatting sqref="I28:O28">
    <cfRule type="dataBar" priority="46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{4E7CD7DC-606A-46E2-B327-9E85B914CC93}</x14:id>
        </ext>
      </extLst>
    </cfRule>
  </conditionalFormatting>
  <conditionalFormatting sqref="I31:O31">
    <cfRule type="dataBar" priority="46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{178E335C-C5B9-46E6-AAD3-6A53B4373433}</x14:id>
        </ext>
      </extLst>
    </cfRule>
  </conditionalFormatting>
  <conditionalFormatting sqref="I34:O34">
    <cfRule type="dataBar" priority="47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{FF2EC6C6-A8B6-4AEA-8271-D592C68E9B6C}</x14:id>
        </ext>
      </extLst>
    </cfRule>
  </conditionalFormatting>
  <conditionalFormatting sqref="I37:O37">
    <cfRule type="dataBar" priority="47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{55CCB89A-5980-4D84-AE8D-5BF84AC69B48}</x14:id>
        </ext>
      </extLst>
    </cfRule>
  </conditionalFormatting>
  <conditionalFormatting sqref="I43:O43 F43">
    <cfRule type="dataBar" priority="47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{3A153773-656D-4D2C-9FB7-67EC3B7D4F37}</x14:id>
        </ext>
      </extLst>
    </cfRule>
  </conditionalFormatting>
  <conditionalFormatting sqref="J49:O49">
    <cfRule type="dataBar" priority="44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{2A36E0EB-3360-41C6-8A3C-8CDD62C1D512}</x14:id>
        </ext>
      </extLst>
    </cfRule>
  </conditionalFormatting>
  <conditionalFormatting sqref="L40:O40">
    <cfRule type="dataBar" priority="44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{62D687E6-1A49-42CA-898A-991480A009A0}</x14:id>
        </ext>
      </extLst>
    </cfRule>
  </conditionalFormatting>
  <conditionalFormatting sqref="Z46:IV46 E46:F46 I46:O46">
    <cfRule type="dataBar" priority="48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{4BC89AE4-45BB-480A-A16A-890DEDEA4103}</x14:id>
        </ext>
      </extLs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76B8AC-CF1B-4DAA-A478-9FB2BC144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B7:O7</xm:sqref>
        </x14:conditionalFormatting>
        <x14:conditionalFormatting xmlns:xm="http://schemas.microsoft.com/office/excel/2006/main">
          <x14:cfRule type="dataBar" id="{F0EC3A60-9D6A-435F-82DA-9056652BC3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B51:O51</xm:sqref>
        </x14:conditionalFormatting>
        <x14:conditionalFormatting xmlns:xm="http://schemas.microsoft.com/office/excel/2006/main">
          <x14:cfRule type="dataBar" id="{DE22A11C-9664-4255-BB03-3A892B17DD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G10:H10</xm:sqref>
        </x14:conditionalFormatting>
        <x14:conditionalFormatting xmlns:xm="http://schemas.microsoft.com/office/excel/2006/main">
          <x14:cfRule type="dataBar" id="{CCC361A3-9D2F-41CD-B5EB-C09A3405E4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G13:H13</xm:sqref>
        </x14:conditionalFormatting>
        <x14:conditionalFormatting xmlns:xm="http://schemas.microsoft.com/office/excel/2006/main">
          <x14:cfRule type="dataBar" id="{E3EB295A-435E-45D7-874D-6DF4C0EA0A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G16:H16</xm:sqref>
        </x14:conditionalFormatting>
        <x14:conditionalFormatting xmlns:xm="http://schemas.microsoft.com/office/excel/2006/main">
          <x14:cfRule type="dataBar" id="{25AB8CEA-752B-4189-8704-900C9722C4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G19:H19</xm:sqref>
        </x14:conditionalFormatting>
        <x14:conditionalFormatting xmlns:xm="http://schemas.microsoft.com/office/excel/2006/main">
          <x14:cfRule type="dataBar" id="{EA426594-352F-4EF9-A5F1-2E3D12F947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G22:H22</xm:sqref>
        </x14:conditionalFormatting>
        <x14:conditionalFormatting xmlns:xm="http://schemas.microsoft.com/office/excel/2006/main">
          <x14:cfRule type="dataBar" id="{3B0EFCC2-00EE-47CC-AE91-8D127FF032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G25:H25</xm:sqref>
        </x14:conditionalFormatting>
        <x14:conditionalFormatting xmlns:xm="http://schemas.microsoft.com/office/excel/2006/main">
          <x14:cfRule type="dataBar" id="{F338AD3B-FE65-48A8-9331-24E34DDA9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G28:H28</xm:sqref>
        </x14:conditionalFormatting>
        <x14:conditionalFormatting xmlns:xm="http://schemas.microsoft.com/office/excel/2006/main">
          <x14:cfRule type="dataBar" id="{7414DFCD-ECA3-4CB0-A231-760431781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G31:H31</xm:sqref>
        </x14:conditionalFormatting>
        <x14:conditionalFormatting xmlns:xm="http://schemas.microsoft.com/office/excel/2006/main">
          <x14:cfRule type="dataBar" id="{3379CF00-951D-4E19-97C5-6F0B32F714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G34:H34</xm:sqref>
        </x14:conditionalFormatting>
        <x14:conditionalFormatting xmlns:xm="http://schemas.microsoft.com/office/excel/2006/main">
          <x14:cfRule type="dataBar" id="{93A0C232-1179-4FAF-8749-729912890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G37:H37</xm:sqref>
        </x14:conditionalFormatting>
        <x14:conditionalFormatting xmlns:xm="http://schemas.microsoft.com/office/excel/2006/main">
          <x14:cfRule type="dataBar" id="{DAD7B645-A767-4124-B554-7DE1F3343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G43:H43</xm:sqref>
        </x14:conditionalFormatting>
        <x14:conditionalFormatting xmlns:xm="http://schemas.microsoft.com/office/excel/2006/main">
          <x14:cfRule type="dataBar" id="{A4981B3A-F0F1-40DF-8315-B9A847A83B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G46:H46</xm:sqref>
        </x14:conditionalFormatting>
        <x14:conditionalFormatting xmlns:xm="http://schemas.microsoft.com/office/excel/2006/main">
          <x14:cfRule type="dataBar" id="{9389887E-7D4C-4A2D-8176-15C206BA44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I10:O10</xm:sqref>
        </x14:conditionalFormatting>
        <x14:conditionalFormatting xmlns:xm="http://schemas.microsoft.com/office/excel/2006/main">
          <x14:cfRule type="dataBar" id="{2C91F791-280A-42CA-B9BA-78A7E8B90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I13:O13</xm:sqref>
        </x14:conditionalFormatting>
        <x14:conditionalFormatting xmlns:xm="http://schemas.microsoft.com/office/excel/2006/main">
          <x14:cfRule type="dataBar" id="{4C0176EF-A9AD-433B-9844-7857C8DC43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I16:O16</xm:sqref>
        </x14:conditionalFormatting>
        <x14:conditionalFormatting xmlns:xm="http://schemas.microsoft.com/office/excel/2006/main">
          <x14:cfRule type="dataBar" id="{3B2B1B7D-9ECC-4DB2-AC14-AB7B3A2016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I19:O19</xm:sqref>
        </x14:conditionalFormatting>
        <x14:conditionalFormatting xmlns:xm="http://schemas.microsoft.com/office/excel/2006/main">
          <x14:cfRule type="dataBar" id="{0B3A9540-8261-4848-8847-751B37D68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I22:O22</xm:sqref>
        </x14:conditionalFormatting>
        <x14:conditionalFormatting xmlns:xm="http://schemas.microsoft.com/office/excel/2006/main">
          <x14:cfRule type="dataBar" id="{456E072A-898F-4124-9AA8-EF7A451F0F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I25:O25</xm:sqref>
        </x14:conditionalFormatting>
        <x14:conditionalFormatting xmlns:xm="http://schemas.microsoft.com/office/excel/2006/main">
          <x14:cfRule type="dataBar" id="{4E7CD7DC-606A-46E2-B327-9E85B914CC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I28:O28</xm:sqref>
        </x14:conditionalFormatting>
        <x14:conditionalFormatting xmlns:xm="http://schemas.microsoft.com/office/excel/2006/main">
          <x14:cfRule type="dataBar" id="{178E335C-C5B9-46E6-AAD3-6A53B4373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I31:O31</xm:sqref>
        </x14:conditionalFormatting>
        <x14:conditionalFormatting xmlns:xm="http://schemas.microsoft.com/office/excel/2006/main">
          <x14:cfRule type="dataBar" id="{FF2EC6C6-A8B6-4AEA-8271-D592C68E9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I34:O34</xm:sqref>
        </x14:conditionalFormatting>
        <x14:conditionalFormatting xmlns:xm="http://schemas.microsoft.com/office/excel/2006/main">
          <x14:cfRule type="dataBar" id="{55CCB89A-5980-4D84-AE8D-5BF84AC69B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I37:O37</xm:sqref>
        </x14:conditionalFormatting>
        <x14:conditionalFormatting xmlns:xm="http://schemas.microsoft.com/office/excel/2006/main">
          <x14:cfRule type="dataBar" id="{3A153773-656D-4D2C-9FB7-67EC3B7D4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I43:O43 F43</xm:sqref>
        </x14:conditionalFormatting>
        <x14:conditionalFormatting xmlns:xm="http://schemas.microsoft.com/office/excel/2006/main">
          <x14:cfRule type="dataBar" id="{2A36E0EB-3360-41C6-8A3C-8CDD62C1D5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J49:O49</xm:sqref>
        </x14:conditionalFormatting>
        <x14:conditionalFormatting xmlns:xm="http://schemas.microsoft.com/office/excel/2006/main">
          <x14:cfRule type="dataBar" id="{62D687E6-1A49-42CA-898A-991480A00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L40:O40</xm:sqref>
        </x14:conditionalFormatting>
        <x14:conditionalFormatting xmlns:xm="http://schemas.microsoft.com/office/excel/2006/main">
          <x14:cfRule type="dataBar" id="{4BC89AE4-45BB-480A-A16A-890DEDEA4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Z46:IV46 E46:F46 I46:O46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9"/>
  <sheetViews>
    <sheetView zoomScaleNormal="100" workbookViewId="0">
      <pane xSplit="1" ySplit="5" topLeftCell="B6" activePane="bottomRight" state="frozen"/>
      <selection activeCell="K10" sqref="K10"/>
      <selection pane="topRight" activeCell="K10" sqref="K10"/>
      <selection pane="bottomLeft" activeCell="K10" sqref="K10"/>
      <selection pane="bottomRight" activeCell="B27" sqref="B27"/>
    </sheetView>
  </sheetViews>
  <sheetFormatPr baseColWidth="10" defaultColWidth="11.42578125" defaultRowHeight="15" outlineLevelRow="1" x14ac:dyDescent="0.25"/>
  <cols>
    <col min="1" max="1" width="30.7109375" style="6" customWidth="1"/>
    <col min="2" max="24" width="11.7109375" style="6" customWidth="1"/>
    <col min="25" max="25" width="12" style="6" bestFit="1" customWidth="1"/>
    <col min="26" max="28" width="12" style="6" customWidth="1"/>
    <col min="29" max="29" width="11.5703125" style="8" bestFit="1" customWidth="1"/>
    <col min="30" max="30" width="13.140625" style="8" customWidth="1"/>
    <col min="31" max="16384" width="11.42578125" style="6"/>
  </cols>
  <sheetData>
    <row r="1" spans="1:34" ht="36" x14ac:dyDescent="0.25">
      <c r="A1" s="342" t="s">
        <v>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7"/>
      <c r="AE1" s="7"/>
      <c r="AF1" s="7"/>
      <c r="AG1" s="7"/>
      <c r="AH1" s="7"/>
    </row>
    <row r="3" spans="1:34" ht="30" customHeight="1" x14ac:dyDescent="0.25">
      <c r="A3" s="343" t="s">
        <v>24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1:34" ht="20.100000000000001" customHeight="1" thickBot="1" x14ac:dyDescent="0.3"/>
    <row r="5" spans="1:34" s="5" customFormat="1" ht="21.75" thickBot="1" x14ac:dyDescent="0.3">
      <c r="B5" s="280">
        <v>2026</v>
      </c>
      <c r="C5" s="280">
        <v>2025</v>
      </c>
      <c r="D5" s="134">
        <v>2024</v>
      </c>
      <c r="E5" s="107">
        <v>2023</v>
      </c>
      <c r="F5" s="107">
        <v>2022</v>
      </c>
      <c r="G5" s="107">
        <v>2021</v>
      </c>
      <c r="H5" s="107">
        <v>2019</v>
      </c>
      <c r="I5" s="106">
        <v>2018</v>
      </c>
      <c r="J5" s="103">
        <v>2017</v>
      </c>
      <c r="K5" s="34">
        <v>2016</v>
      </c>
      <c r="L5" s="31">
        <v>2015</v>
      </c>
      <c r="M5" s="14">
        <v>2014</v>
      </c>
      <c r="N5" s="16">
        <v>2013</v>
      </c>
      <c r="O5" s="17">
        <v>2012</v>
      </c>
      <c r="P5" s="18">
        <v>2011</v>
      </c>
      <c r="Q5" s="15">
        <v>2010</v>
      </c>
      <c r="AD5" s="6"/>
      <c r="AE5" s="6"/>
    </row>
    <row r="6" spans="1:34" s="19" customFormat="1" ht="15" customHeight="1" x14ac:dyDescent="0.25">
      <c r="A6" s="11" t="s">
        <v>5</v>
      </c>
      <c r="B6" s="310">
        <v>9</v>
      </c>
      <c r="C6" s="281">
        <v>8</v>
      </c>
      <c r="D6" s="137">
        <v>10</v>
      </c>
      <c r="E6" s="155">
        <v>15</v>
      </c>
      <c r="F6" s="85">
        <v>11</v>
      </c>
      <c r="G6" s="85">
        <v>0</v>
      </c>
      <c r="H6" s="85">
        <v>2</v>
      </c>
      <c r="I6" s="81">
        <v>8</v>
      </c>
      <c r="J6" s="80">
        <v>4</v>
      </c>
      <c r="K6" s="67">
        <v>10</v>
      </c>
      <c r="L6" s="67">
        <v>3</v>
      </c>
      <c r="M6" s="66">
        <v>0</v>
      </c>
      <c r="N6" s="65">
        <v>10</v>
      </c>
      <c r="O6" s="64">
        <v>6</v>
      </c>
      <c r="P6" s="98">
        <v>1</v>
      </c>
      <c r="Q6" s="97">
        <v>0</v>
      </c>
    </row>
    <row r="7" spans="1:34" s="19" customFormat="1" ht="15" hidden="1" customHeight="1" outlineLevel="1" thickBot="1" x14ac:dyDescent="0.3">
      <c r="A7" s="156" t="s">
        <v>3</v>
      </c>
      <c r="B7" s="159">
        <f>B6</f>
        <v>9</v>
      </c>
      <c r="C7" s="159">
        <f>C6</f>
        <v>8</v>
      </c>
      <c r="D7" s="159">
        <f>D6</f>
        <v>10</v>
      </c>
      <c r="E7" s="158">
        <f>E6</f>
        <v>15</v>
      </c>
      <c r="F7" s="158">
        <f>F6</f>
        <v>11</v>
      </c>
      <c r="G7" s="86"/>
      <c r="H7" s="86"/>
      <c r="I7" s="54">
        <f>I6</f>
        <v>8</v>
      </c>
      <c r="J7" s="47">
        <f>X4+J6</f>
        <v>4</v>
      </c>
      <c r="K7" s="68">
        <f>W4+K6</f>
        <v>10</v>
      </c>
      <c r="L7" s="68">
        <f>U4+L6</f>
        <v>3</v>
      </c>
      <c r="M7" s="68">
        <f>T4+M6</f>
        <v>0</v>
      </c>
      <c r="N7" s="68">
        <f>T4+N6</f>
        <v>10</v>
      </c>
      <c r="O7" s="68">
        <f>S4+O6</f>
        <v>6</v>
      </c>
      <c r="P7" s="68">
        <f>R4+P6</f>
        <v>1</v>
      </c>
      <c r="Q7" s="68">
        <f>Q4+Q6</f>
        <v>0</v>
      </c>
      <c r="AD7" s="4"/>
      <c r="AE7" s="4"/>
    </row>
    <row r="8" spans="1:34" s="19" customFormat="1" ht="15" hidden="1" customHeight="1" outlineLevel="1" thickTop="1" thickBot="1" x14ac:dyDescent="0.3">
      <c r="A8" s="157" t="s">
        <v>1</v>
      </c>
      <c r="B8" s="160">
        <f>(B7-C7)/C7</f>
        <v>0.125</v>
      </c>
      <c r="C8" s="160">
        <f>(C7-D7)/D7</f>
        <v>-0.2</v>
      </c>
      <c r="D8" s="160">
        <f>(D7-E7)/E7</f>
        <v>-0.33333333333333331</v>
      </c>
      <c r="E8" s="163">
        <f>(E7-F7)/F7</f>
        <v>0.36363636363636365</v>
      </c>
      <c r="F8" s="87"/>
      <c r="G8" s="87"/>
      <c r="H8" s="87"/>
      <c r="I8" s="55">
        <f>IF(OR(J6=0,I6=0),"-",(I7-J7)/J7)</f>
        <v>1</v>
      </c>
      <c r="J8" s="51">
        <f>IF(OR(K6=0,J6=0),"-",(J7-K7)/K7)</f>
        <v>-0.6</v>
      </c>
      <c r="K8" s="69">
        <f>IF(OR(L6=0,K6=0),"-",(K7-L7)/L7)</f>
        <v>2.3333333333333335</v>
      </c>
      <c r="L8" s="69" t="str">
        <f>IF(OR(M6=0,L6=0),"-",(L7-M7)/M7)</f>
        <v>-</v>
      </c>
      <c r="M8" s="69" t="str">
        <f>IF(OR(N6=0,M6=0),"-",(M7-O7)/O7)</f>
        <v>-</v>
      </c>
      <c r="N8" s="69">
        <f>IF(OR(O6=0,N6=0),"-",(N7-O7)/O7)</f>
        <v>0.66666666666666663</v>
      </c>
      <c r="O8" s="69">
        <f>IF(OR(P6=0,O6=0),"-",(O7-P7)/P7)</f>
        <v>5</v>
      </c>
      <c r="P8" s="69" t="str">
        <f>IF(OR(Q6=0,P6=0),"-",(P7-Q7)/Q7)</f>
        <v>-</v>
      </c>
      <c r="Q8" s="69"/>
      <c r="AD8" s="4"/>
      <c r="AE8" s="4"/>
    </row>
    <row r="9" spans="1:34" s="19" customFormat="1" ht="15" customHeight="1" collapsed="1" x14ac:dyDescent="0.25">
      <c r="A9" s="9" t="s">
        <v>6</v>
      </c>
      <c r="B9" s="310">
        <v>12</v>
      </c>
      <c r="C9" s="281">
        <v>19</v>
      </c>
      <c r="D9" s="137">
        <v>35</v>
      </c>
      <c r="E9" s="192">
        <v>20</v>
      </c>
      <c r="F9" s="86">
        <v>25</v>
      </c>
      <c r="G9" s="86">
        <v>0</v>
      </c>
      <c r="H9" s="86">
        <v>28</v>
      </c>
      <c r="I9" s="54">
        <v>14</v>
      </c>
      <c r="J9" s="47">
        <v>28</v>
      </c>
      <c r="K9" s="73">
        <v>15</v>
      </c>
      <c r="L9" s="73">
        <v>16</v>
      </c>
      <c r="M9" s="54">
        <v>6</v>
      </c>
      <c r="N9" s="72">
        <v>13</v>
      </c>
      <c r="O9" s="71">
        <v>13</v>
      </c>
      <c r="P9" s="100">
        <v>7</v>
      </c>
      <c r="Q9" s="99">
        <v>10</v>
      </c>
    </row>
    <row r="10" spans="1:34" s="19" customFormat="1" ht="15" hidden="1" customHeight="1" outlineLevel="1" thickBot="1" x14ac:dyDescent="0.3">
      <c r="A10" s="12" t="s">
        <v>3</v>
      </c>
      <c r="B10" s="140">
        <f>B7+B9</f>
        <v>21</v>
      </c>
      <c r="C10" s="140">
        <f>C7+C9</f>
        <v>27</v>
      </c>
      <c r="D10" s="140">
        <f>D7+D9</f>
        <v>45</v>
      </c>
      <c r="E10" s="166">
        <f t="shared" ref="E10" si="0">E7+E9</f>
        <v>35</v>
      </c>
      <c r="F10" s="166">
        <f>F7+F9</f>
        <v>36</v>
      </c>
      <c r="G10" s="166">
        <f>G7+G9</f>
        <v>0</v>
      </c>
      <c r="H10" s="166">
        <f>H7+H9</f>
        <v>28</v>
      </c>
      <c r="I10" s="54">
        <f t="shared" ref="I10:N10" si="1">I7+I9</f>
        <v>22</v>
      </c>
      <c r="J10" s="47">
        <f t="shared" si="1"/>
        <v>32</v>
      </c>
      <c r="K10" s="68">
        <f t="shared" si="1"/>
        <v>25</v>
      </c>
      <c r="L10" s="68">
        <f t="shared" si="1"/>
        <v>19</v>
      </c>
      <c r="M10" s="68">
        <f t="shared" si="1"/>
        <v>6</v>
      </c>
      <c r="N10" s="68">
        <f t="shared" si="1"/>
        <v>23</v>
      </c>
      <c r="O10" s="68">
        <f t="shared" ref="O10" si="2">O7+O9</f>
        <v>19</v>
      </c>
      <c r="P10" s="68">
        <f>P7+P9</f>
        <v>8</v>
      </c>
      <c r="Q10" s="68">
        <f>Q7+Q9</f>
        <v>10</v>
      </c>
      <c r="AD10" s="4"/>
      <c r="AE10" s="4"/>
    </row>
    <row r="11" spans="1:34" s="19" customFormat="1" ht="15" hidden="1" customHeight="1" outlineLevel="1" thickTop="1" thickBot="1" x14ac:dyDescent="0.3">
      <c r="A11" s="13" t="s">
        <v>1</v>
      </c>
      <c r="B11" s="164">
        <f t="shared" ref="B11:H11" si="3">(B10-C10)/C10</f>
        <v>-0.22222222222222221</v>
      </c>
      <c r="C11" s="164">
        <f t="shared" si="3"/>
        <v>-0.4</v>
      </c>
      <c r="D11" s="164">
        <f t="shared" si="3"/>
        <v>0.2857142857142857</v>
      </c>
      <c r="E11" s="165">
        <f t="shared" si="3"/>
        <v>-2.7777777777777776E-2</v>
      </c>
      <c r="F11" s="165" t="e">
        <f t="shared" si="3"/>
        <v>#DIV/0!</v>
      </c>
      <c r="G11" s="165">
        <f t="shared" si="3"/>
        <v>-1</v>
      </c>
      <c r="H11" s="165">
        <f t="shared" si="3"/>
        <v>0.27272727272727271</v>
      </c>
      <c r="I11" s="55">
        <f>IF(OR(J9=0,I9=0),"-",(I10-J10)/J10)</f>
        <v>-0.3125</v>
      </c>
      <c r="J11" s="51">
        <f>IF(OR(K9=0,J9=0),"-",(J10-K10)/K10)</f>
        <v>0.28000000000000003</v>
      </c>
      <c r="K11" s="69">
        <f>IF(OR(L9=0,K9=0),"-",(K10-L10)/L10)</f>
        <v>0.31578947368421051</v>
      </c>
      <c r="L11" s="69">
        <f>IF(OR(M9=0,L9=0),"-",(L10-M10)/M10)</f>
        <v>2.1666666666666665</v>
      </c>
      <c r="M11" s="69">
        <f>IF(OR(N9=0,M9=0),"-",(M10-O10)/O10)</f>
        <v>-0.68421052631578949</v>
      </c>
      <c r="N11" s="69">
        <f>IF(OR(O9=0,N9=0),"-",(N10-O10)/O10)</f>
        <v>0.21052631578947367</v>
      </c>
      <c r="O11" s="69">
        <f>IF(OR(P9=0,O9=0),"-",(O10-P10)/P10)</f>
        <v>1.375</v>
      </c>
      <c r="P11" s="69">
        <f>IF(OR(Q9=0,P9=0),"-",(P10-Q10)/Q10)</f>
        <v>-0.2</v>
      </c>
      <c r="Q11" s="69"/>
      <c r="AD11" s="4"/>
      <c r="AE11" s="4"/>
    </row>
    <row r="12" spans="1:34" s="19" customFormat="1" ht="15" customHeight="1" collapsed="1" x14ac:dyDescent="0.25">
      <c r="A12" s="9" t="s">
        <v>7</v>
      </c>
      <c r="B12" s="9">
        <v>33</v>
      </c>
      <c r="C12" s="279">
        <v>28</v>
      </c>
      <c r="D12" s="140">
        <v>38</v>
      </c>
      <c r="E12" s="86">
        <v>30</v>
      </c>
      <c r="F12" s="86">
        <v>29</v>
      </c>
      <c r="G12" s="86">
        <v>0</v>
      </c>
      <c r="H12" s="86">
        <v>36</v>
      </c>
      <c r="I12" s="54">
        <v>32</v>
      </c>
      <c r="J12" s="47">
        <v>12</v>
      </c>
      <c r="K12" s="73">
        <v>28</v>
      </c>
      <c r="L12" s="73">
        <v>32</v>
      </c>
      <c r="M12" s="54">
        <v>24</v>
      </c>
      <c r="N12" s="72">
        <v>22</v>
      </c>
      <c r="O12" s="71">
        <v>19</v>
      </c>
      <c r="P12" s="100">
        <v>9</v>
      </c>
      <c r="Q12" s="99">
        <v>19</v>
      </c>
    </row>
    <row r="13" spans="1:34" s="19" customFormat="1" ht="15" hidden="1" customHeight="1" outlineLevel="1" thickBot="1" x14ac:dyDescent="0.3">
      <c r="A13" s="12" t="s">
        <v>3</v>
      </c>
      <c r="B13" s="277">
        <f>B10+B12</f>
        <v>54</v>
      </c>
      <c r="C13" s="277">
        <f>C10+C12</f>
        <v>55</v>
      </c>
      <c r="D13" s="140">
        <f>D10+D12</f>
        <v>83</v>
      </c>
      <c r="E13" s="166">
        <f t="shared" ref="E13" si="4">E10+E12</f>
        <v>65</v>
      </c>
      <c r="F13" s="166">
        <f>F10+F12</f>
        <v>65</v>
      </c>
      <c r="G13" s="166">
        <f>G10+G12</f>
        <v>0</v>
      </c>
      <c r="H13" s="166">
        <f>H10+H12</f>
        <v>64</v>
      </c>
      <c r="I13" s="54">
        <f t="shared" ref="I13:N13" si="5">I10+I12</f>
        <v>54</v>
      </c>
      <c r="J13" s="47">
        <f t="shared" si="5"/>
        <v>44</v>
      </c>
      <c r="K13" s="68">
        <f t="shared" si="5"/>
        <v>53</v>
      </c>
      <c r="L13" s="68">
        <f t="shared" si="5"/>
        <v>51</v>
      </c>
      <c r="M13" s="68">
        <f t="shared" si="5"/>
        <v>30</v>
      </c>
      <c r="N13" s="68">
        <f t="shared" si="5"/>
        <v>45</v>
      </c>
      <c r="O13" s="68">
        <f t="shared" ref="O13" si="6">O10+O12</f>
        <v>38</v>
      </c>
      <c r="P13" s="68">
        <f>P10+P12</f>
        <v>17</v>
      </c>
      <c r="Q13" s="68">
        <f>Q10+Q12</f>
        <v>29</v>
      </c>
      <c r="AD13" s="4"/>
      <c r="AE13" s="4"/>
    </row>
    <row r="14" spans="1:34" s="19" customFormat="1" ht="15" hidden="1" customHeight="1" outlineLevel="1" thickTop="1" thickBot="1" x14ac:dyDescent="0.3">
      <c r="A14" s="13" t="s">
        <v>1</v>
      </c>
      <c r="B14" s="292">
        <f t="shared" ref="B14:H14" si="7">(B13-C13)/C13</f>
        <v>-1.8181818181818181E-2</v>
      </c>
      <c r="C14" s="292">
        <f t="shared" si="7"/>
        <v>-0.33734939759036142</v>
      </c>
      <c r="D14" s="164">
        <f t="shared" si="7"/>
        <v>0.27692307692307694</v>
      </c>
      <c r="E14" s="165">
        <f t="shared" si="7"/>
        <v>0</v>
      </c>
      <c r="F14" s="165" t="e">
        <f t="shared" si="7"/>
        <v>#DIV/0!</v>
      </c>
      <c r="G14" s="165">
        <f t="shared" si="7"/>
        <v>-1</v>
      </c>
      <c r="H14" s="165">
        <f t="shared" si="7"/>
        <v>0.18518518518518517</v>
      </c>
      <c r="I14" s="55">
        <f>IF(OR(J12=0,I12=0),"-",(I13-J13)/J13)</f>
        <v>0.22727272727272727</v>
      </c>
      <c r="J14" s="51">
        <f>IF(OR(K12=0,J12=0),"-",(J13-K13)/K13)</f>
        <v>-0.16981132075471697</v>
      </c>
      <c r="K14" s="69">
        <f>IF(OR(L12=0,K12=0),"-",(K13-L13)/L13)</f>
        <v>3.9215686274509803E-2</v>
      </c>
      <c r="L14" s="69">
        <f>IF(OR(M12=0,L12=0),"-",(L13-M13)/M13)</f>
        <v>0.7</v>
      </c>
      <c r="M14" s="69">
        <f>IF(OR(N12=0,M12=0),"-",(M13-O13)/O13)</f>
        <v>-0.21052631578947367</v>
      </c>
      <c r="N14" s="69">
        <f>IF(OR(O12=0,N12=0),"-",(N13-O13)/O13)</f>
        <v>0.18421052631578946</v>
      </c>
      <c r="O14" s="69">
        <f>IF(OR(P12=0,O12=0),"-",(O13-P13)/P13)</f>
        <v>1.2352941176470589</v>
      </c>
      <c r="P14" s="69">
        <f>IF(OR(Q12=0,P12=0),"-",(P13-Q13)/Q13)</f>
        <v>-0.41379310344827586</v>
      </c>
      <c r="Q14" s="69"/>
      <c r="AD14" s="4"/>
      <c r="AE14" s="4"/>
    </row>
    <row r="15" spans="1:34" s="19" customFormat="1" ht="15" customHeight="1" collapsed="1" x14ac:dyDescent="0.25">
      <c r="A15" s="9" t="s">
        <v>8</v>
      </c>
      <c r="B15" s="9">
        <v>37</v>
      </c>
      <c r="C15" s="279">
        <v>31</v>
      </c>
      <c r="D15" s="140">
        <v>50</v>
      </c>
      <c r="E15" s="192">
        <v>34</v>
      </c>
      <c r="F15" s="192">
        <v>31</v>
      </c>
      <c r="G15" s="86">
        <v>5</v>
      </c>
      <c r="H15" s="86">
        <v>38</v>
      </c>
      <c r="I15" s="54">
        <v>37</v>
      </c>
      <c r="J15" s="47">
        <v>44</v>
      </c>
      <c r="K15" s="73">
        <v>38</v>
      </c>
      <c r="L15" s="73">
        <v>32</v>
      </c>
      <c r="M15" s="54">
        <v>28</v>
      </c>
      <c r="N15" s="72">
        <v>24</v>
      </c>
      <c r="O15" s="71">
        <v>24</v>
      </c>
      <c r="P15" s="100">
        <v>14</v>
      </c>
      <c r="Q15" s="99">
        <v>12</v>
      </c>
    </row>
    <row r="16" spans="1:34" s="19" customFormat="1" ht="15" hidden="1" customHeight="1" outlineLevel="1" thickBot="1" x14ac:dyDescent="0.3">
      <c r="A16" s="12" t="s">
        <v>3</v>
      </c>
      <c r="B16" s="277">
        <f t="shared" ref="B16" si="8">B13+B15</f>
        <v>91</v>
      </c>
      <c r="C16" s="277">
        <f t="shared" ref="C16:H16" si="9">C13+C15</f>
        <v>86</v>
      </c>
      <c r="D16" s="140">
        <f t="shared" si="9"/>
        <v>133</v>
      </c>
      <c r="E16" s="166">
        <f t="shared" si="9"/>
        <v>99</v>
      </c>
      <c r="F16" s="166">
        <f t="shared" si="9"/>
        <v>96</v>
      </c>
      <c r="G16" s="166">
        <f t="shared" si="9"/>
        <v>5</v>
      </c>
      <c r="H16" s="166">
        <f t="shared" si="9"/>
        <v>102</v>
      </c>
      <c r="I16" s="54">
        <f t="shared" ref="I16:N16" si="10">I13+I15</f>
        <v>91</v>
      </c>
      <c r="J16" s="47">
        <f t="shared" si="10"/>
        <v>88</v>
      </c>
      <c r="K16" s="68">
        <f t="shared" si="10"/>
        <v>91</v>
      </c>
      <c r="L16" s="68">
        <f t="shared" si="10"/>
        <v>83</v>
      </c>
      <c r="M16" s="68">
        <f t="shared" si="10"/>
        <v>58</v>
      </c>
      <c r="N16" s="68">
        <f t="shared" si="10"/>
        <v>69</v>
      </c>
      <c r="O16" s="68">
        <f t="shared" ref="O16" si="11">O13+O15</f>
        <v>62</v>
      </c>
      <c r="P16" s="68">
        <f>P13+P15</f>
        <v>31</v>
      </c>
      <c r="Q16" s="68">
        <f>Q13+Q15</f>
        <v>41</v>
      </c>
      <c r="AD16" s="4"/>
      <c r="AE16" s="4"/>
    </row>
    <row r="17" spans="1:31" s="19" customFormat="1" ht="15" hidden="1" customHeight="1" outlineLevel="1" thickTop="1" thickBot="1" x14ac:dyDescent="0.3">
      <c r="A17" s="13" t="s">
        <v>1</v>
      </c>
      <c r="B17" s="292">
        <f t="shared" ref="B17:H17" si="12">(B16-C16)/C16</f>
        <v>5.8139534883720929E-2</v>
      </c>
      <c r="C17" s="292">
        <f t="shared" si="12"/>
        <v>-0.35338345864661652</v>
      </c>
      <c r="D17" s="164">
        <f t="shared" si="12"/>
        <v>0.34343434343434343</v>
      </c>
      <c r="E17" s="165">
        <f t="shared" si="12"/>
        <v>3.125E-2</v>
      </c>
      <c r="F17" s="165">
        <f t="shared" si="12"/>
        <v>18.2</v>
      </c>
      <c r="G17" s="165">
        <f t="shared" si="12"/>
        <v>-0.9509803921568627</v>
      </c>
      <c r="H17" s="165">
        <f t="shared" si="12"/>
        <v>0.12087912087912088</v>
      </c>
      <c r="I17" s="55">
        <f>IF(OR(J15=0,I15=0),"-",(I16-J16)/J16)</f>
        <v>3.4090909090909088E-2</v>
      </c>
      <c r="J17" s="51">
        <f>IF(OR(K15=0,J15=0),"-",(J16-K16)/K16)</f>
        <v>-3.2967032967032968E-2</v>
      </c>
      <c r="K17" s="69">
        <f>IF(OR(L15=0,K15=0),"-",(K16-L16)/L16)</f>
        <v>9.6385542168674704E-2</v>
      </c>
      <c r="L17" s="69">
        <f>IF(OR(M15=0,L15=0),"-",(L16-M16)/M16)</f>
        <v>0.43103448275862066</v>
      </c>
      <c r="M17" s="69">
        <f>IF(OR(N15=0,M15=0),"-",(M16-O16)/O16)</f>
        <v>-6.4516129032258063E-2</v>
      </c>
      <c r="N17" s="69">
        <f>IF(OR(O15=0,N15=0),"-",(N16-O16)/O16)</f>
        <v>0.11290322580645161</v>
      </c>
      <c r="O17" s="69">
        <f>IF(OR(P15=0,O15=0),"-",(O16-P16)/P16)</f>
        <v>1</v>
      </c>
      <c r="P17" s="69">
        <f>IF(OR(Q15=0,P15=0),"-",(P16-Q16)/Q16)</f>
        <v>-0.24390243902439024</v>
      </c>
      <c r="Q17" s="69"/>
      <c r="AD17" s="4"/>
      <c r="AE17" s="4"/>
    </row>
    <row r="18" spans="1:31" s="19" customFormat="1" ht="15" customHeight="1" collapsed="1" x14ac:dyDescent="0.25">
      <c r="A18" s="9" t="s">
        <v>9</v>
      </c>
      <c r="B18" s="9">
        <v>25</v>
      </c>
      <c r="C18" s="279">
        <v>26</v>
      </c>
      <c r="D18" s="140">
        <v>26</v>
      </c>
      <c r="E18" s="86">
        <v>34</v>
      </c>
      <c r="F18" s="86">
        <v>32</v>
      </c>
      <c r="G18" s="86">
        <v>18</v>
      </c>
      <c r="H18" s="86">
        <v>29</v>
      </c>
      <c r="I18" s="54">
        <v>29</v>
      </c>
      <c r="J18" s="47">
        <v>57</v>
      </c>
      <c r="K18" s="73">
        <v>27</v>
      </c>
      <c r="L18" s="73">
        <v>24</v>
      </c>
      <c r="M18" s="54">
        <v>19</v>
      </c>
      <c r="N18" s="72">
        <v>24</v>
      </c>
      <c r="O18" s="71">
        <v>17</v>
      </c>
      <c r="P18" s="100">
        <v>17</v>
      </c>
      <c r="Q18" s="99">
        <v>19</v>
      </c>
      <c r="AD18" s="4"/>
      <c r="AE18" s="4"/>
    </row>
    <row r="19" spans="1:31" s="19" customFormat="1" ht="15" hidden="1" customHeight="1" outlineLevel="1" thickBot="1" x14ac:dyDescent="0.3">
      <c r="A19" s="12" t="s">
        <v>3</v>
      </c>
      <c r="B19" s="277">
        <f t="shared" ref="B19:C19" si="13">B16+B18</f>
        <v>116</v>
      </c>
      <c r="C19" s="277">
        <f t="shared" si="13"/>
        <v>112</v>
      </c>
      <c r="D19" s="140">
        <f>D16+D18</f>
        <v>159</v>
      </c>
      <c r="E19" s="166">
        <f>E16+E18</f>
        <v>133</v>
      </c>
      <c r="F19" s="166">
        <f>F16+F18</f>
        <v>128</v>
      </c>
      <c r="G19" s="166">
        <f>G16+G18</f>
        <v>23</v>
      </c>
      <c r="H19" s="166">
        <f>H16+H18</f>
        <v>131</v>
      </c>
      <c r="I19" s="54">
        <f t="shared" ref="I19:N19" si="14">I16+I18</f>
        <v>120</v>
      </c>
      <c r="J19" s="47">
        <f t="shared" si="14"/>
        <v>145</v>
      </c>
      <c r="K19" s="68">
        <f t="shared" si="14"/>
        <v>118</v>
      </c>
      <c r="L19" s="68">
        <f t="shared" si="14"/>
        <v>107</v>
      </c>
      <c r="M19" s="68">
        <f t="shared" si="14"/>
        <v>77</v>
      </c>
      <c r="N19" s="68">
        <f t="shared" si="14"/>
        <v>93</v>
      </c>
      <c r="O19" s="68">
        <f t="shared" ref="O19" si="15">O16+O18</f>
        <v>79</v>
      </c>
      <c r="P19" s="68">
        <f>P16+P18</f>
        <v>48</v>
      </c>
      <c r="Q19" s="68">
        <f>Q16+Q18</f>
        <v>60</v>
      </c>
      <c r="AD19" s="4"/>
      <c r="AE19" s="4"/>
    </row>
    <row r="20" spans="1:31" s="19" customFormat="1" ht="15" hidden="1" customHeight="1" outlineLevel="1" thickTop="1" thickBot="1" x14ac:dyDescent="0.3">
      <c r="A20" s="13" t="s">
        <v>1</v>
      </c>
      <c r="B20" s="292">
        <f t="shared" ref="B20:C20" si="16">(B19-C19)/C19</f>
        <v>3.5714285714285712E-2</v>
      </c>
      <c r="C20" s="292">
        <f t="shared" si="16"/>
        <v>-0.29559748427672955</v>
      </c>
      <c r="D20" s="164">
        <f>(D19-E19)/E19</f>
        <v>0.19548872180451127</v>
      </c>
      <c r="E20" s="165">
        <f>(E19-F19)/F19</f>
        <v>3.90625E-2</v>
      </c>
      <c r="F20" s="165">
        <f>(F19-G19)/G19</f>
        <v>4.5652173913043477</v>
      </c>
      <c r="G20" s="165">
        <f>(G19-H19)/H19</f>
        <v>-0.82442748091603058</v>
      </c>
      <c r="H20" s="165">
        <f>(H19-I19)/I19</f>
        <v>9.166666666666666E-2</v>
      </c>
      <c r="I20" s="55">
        <f>IF(OR(J18=0,I18=0),"-",(I19-J19)/J19)</f>
        <v>-0.17241379310344829</v>
      </c>
      <c r="J20" s="51">
        <f>IF(OR(K18=0,J18=0),"-",(J19-K19)/K19)</f>
        <v>0.2288135593220339</v>
      </c>
      <c r="K20" s="69">
        <f>IF(OR(L18=0,K18=0),"-",(K19-L19)/L19)</f>
        <v>0.10280373831775701</v>
      </c>
      <c r="L20" s="69">
        <f>IF(OR(M18=0,L18=0),"-",(L19-M19)/M19)</f>
        <v>0.38961038961038963</v>
      </c>
      <c r="M20" s="69">
        <f>IF(OR(N18=0,M18=0),"-",(M19-O19)/O19)</f>
        <v>-2.5316455696202531E-2</v>
      </c>
      <c r="N20" s="69">
        <f>IF(OR(O18=0,N18=0),"-",(N19-O19)/O19)</f>
        <v>0.17721518987341772</v>
      </c>
      <c r="O20" s="69">
        <f>IF(OR(P18=0,O18=0),"-",(O19-P19)/P19)</f>
        <v>0.64583333333333337</v>
      </c>
      <c r="P20" s="69">
        <f>IF(OR(Q18=0,P18=0),"-",(P19-Q19)/Q19)</f>
        <v>-0.2</v>
      </c>
      <c r="Q20" s="69"/>
      <c r="AD20" s="4"/>
      <c r="AE20" s="4"/>
    </row>
    <row r="21" spans="1:31" s="19" customFormat="1" ht="15" customHeight="1" collapsed="1" x14ac:dyDescent="0.25">
      <c r="A21" s="9" t="s">
        <v>10</v>
      </c>
      <c r="B21" s="9">
        <v>24</v>
      </c>
      <c r="C21" s="279">
        <v>13</v>
      </c>
      <c r="D21" s="140">
        <v>28</v>
      </c>
      <c r="E21" s="86">
        <v>27</v>
      </c>
      <c r="F21" s="86">
        <v>38</v>
      </c>
      <c r="G21" s="86">
        <v>12</v>
      </c>
      <c r="H21" s="86">
        <v>26</v>
      </c>
      <c r="I21" s="54">
        <v>31</v>
      </c>
      <c r="J21" s="47">
        <v>21</v>
      </c>
      <c r="K21" s="73">
        <v>18</v>
      </c>
      <c r="L21" s="73">
        <v>18</v>
      </c>
      <c r="M21" s="54">
        <v>19</v>
      </c>
      <c r="N21" s="72">
        <v>13</v>
      </c>
      <c r="O21" s="71">
        <v>16</v>
      </c>
      <c r="P21" s="100">
        <v>15</v>
      </c>
      <c r="Q21" s="99">
        <v>13</v>
      </c>
      <c r="AD21" s="4"/>
      <c r="AE21" s="4"/>
    </row>
    <row r="22" spans="1:31" s="19" customFormat="1" ht="15" hidden="1" customHeight="1" outlineLevel="1" thickBot="1" x14ac:dyDescent="0.3">
      <c r="A22" s="12" t="s">
        <v>3</v>
      </c>
      <c r="B22" s="277">
        <f t="shared" ref="B22:C22" si="17">B19+B21</f>
        <v>140</v>
      </c>
      <c r="C22" s="277">
        <f t="shared" si="17"/>
        <v>125</v>
      </c>
      <c r="D22" s="140">
        <f>D19+D21</f>
        <v>187</v>
      </c>
      <c r="E22" s="166">
        <f>E19+E21</f>
        <v>160</v>
      </c>
      <c r="F22" s="166">
        <f>F19+F21</f>
        <v>166</v>
      </c>
      <c r="G22" s="166">
        <f>G19+G21</f>
        <v>35</v>
      </c>
      <c r="H22" s="166">
        <f>H19+H21</f>
        <v>157</v>
      </c>
      <c r="I22" s="54">
        <f t="shared" ref="I22:N22" si="18">I19+I21</f>
        <v>151</v>
      </c>
      <c r="J22" s="47">
        <f t="shared" si="18"/>
        <v>166</v>
      </c>
      <c r="K22" s="68">
        <f t="shared" si="18"/>
        <v>136</v>
      </c>
      <c r="L22" s="68">
        <f t="shared" si="18"/>
        <v>125</v>
      </c>
      <c r="M22" s="68">
        <f t="shared" si="18"/>
        <v>96</v>
      </c>
      <c r="N22" s="68">
        <f t="shared" si="18"/>
        <v>106</v>
      </c>
      <c r="O22" s="68">
        <f t="shared" ref="O22" si="19">O19+O21</f>
        <v>95</v>
      </c>
      <c r="P22" s="68">
        <f>P19+P21</f>
        <v>63</v>
      </c>
      <c r="Q22" s="68">
        <f>Q19+Q21</f>
        <v>73</v>
      </c>
      <c r="AD22" s="4"/>
      <c r="AE22" s="4"/>
    </row>
    <row r="23" spans="1:31" s="19" customFormat="1" ht="15" hidden="1" customHeight="1" outlineLevel="1" thickTop="1" thickBot="1" x14ac:dyDescent="0.3">
      <c r="A23" s="13" t="s">
        <v>1</v>
      </c>
      <c r="B23" s="292">
        <f t="shared" ref="B23:C23" si="20">(B22-C22)/C22</f>
        <v>0.12</v>
      </c>
      <c r="C23" s="292">
        <f t="shared" si="20"/>
        <v>-0.33155080213903743</v>
      </c>
      <c r="D23" s="164">
        <f>(D22-E22)/E22</f>
        <v>0.16875000000000001</v>
      </c>
      <c r="E23" s="165">
        <f>(E22-F22)/F22</f>
        <v>-3.614457831325301E-2</v>
      </c>
      <c r="F23" s="165">
        <f>(F22-G22)/G22</f>
        <v>3.7428571428571429</v>
      </c>
      <c r="G23" s="165">
        <f>(G22-H22)/H22</f>
        <v>-0.77707006369426757</v>
      </c>
      <c r="H23" s="165">
        <f>(H22-I22)/I22</f>
        <v>3.9735099337748346E-2</v>
      </c>
      <c r="I23" s="55">
        <f>IF(OR(J21=0,I21=0),"-",(I22-J22)/J22)</f>
        <v>-9.036144578313253E-2</v>
      </c>
      <c r="J23" s="51">
        <f>IF(OR(K21=0,J21=0),"-",(J22-K22)/K22)</f>
        <v>0.22058823529411764</v>
      </c>
      <c r="K23" s="69">
        <f>IF(OR(L21=0,K21=0),"-",(K22-L22)/L22)</f>
        <v>8.7999999999999995E-2</v>
      </c>
      <c r="L23" s="69">
        <f>IF(OR(M21=0,L21=0),"-",(L22-M22)/M22)</f>
        <v>0.30208333333333331</v>
      </c>
      <c r="M23" s="69">
        <f>IF(OR(N21=0,M21=0),"-",(M22-O22)/O22)</f>
        <v>1.0526315789473684E-2</v>
      </c>
      <c r="N23" s="69">
        <f>IF(OR(O21=0,N21=0),"-",(N22-O22)/O22)</f>
        <v>0.11578947368421053</v>
      </c>
      <c r="O23" s="69">
        <f>IF(OR(P21=0,O21=0),"-",(O22-P22)/P22)</f>
        <v>0.50793650793650791</v>
      </c>
      <c r="P23" s="69">
        <f>IF(OR(Q21=0,P21=0),"-",(P22-Q22)/Q22)</f>
        <v>-0.13698630136986301</v>
      </c>
      <c r="Q23" s="69"/>
      <c r="AD23" s="4"/>
      <c r="AE23" s="4"/>
    </row>
    <row r="24" spans="1:31" s="19" customFormat="1" ht="15" customHeight="1" collapsed="1" x14ac:dyDescent="0.25">
      <c r="A24" s="9" t="s">
        <v>11</v>
      </c>
      <c r="B24" s="9"/>
      <c r="C24" s="279">
        <v>17</v>
      </c>
      <c r="D24" s="140">
        <v>16</v>
      </c>
      <c r="E24" s="86">
        <v>15</v>
      </c>
      <c r="F24" s="86">
        <v>19</v>
      </c>
      <c r="G24" s="86">
        <v>14</v>
      </c>
      <c r="H24" s="86">
        <v>16</v>
      </c>
      <c r="I24" s="54">
        <v>15</v>
      </c>
      <c r="J24" s="47">
        <v>21</v>
      </c>
      <c r="K24" s="73">
        <v>16</v>
      </c>
      <c r="L24" s="73">
        <v>15</v>
      </c>
      <c r="M24" s="54">
        <v>9</v>
      </c>
      <c r="N24" s="72">
        <v>8</v>
      </c>
      <c r="O24" s="71">
        <v>8</v>
      </c>
      <c r="P24" s="100">
        <v>4</v>
      </c>
      <c r="Q24" s="99">
        <v>2</v>
      </c>
      <c r="AD24" s="4"/>
      <c r="AE24" s="4"/>
    </row>
    <row r="25" spans="1:31" s="19" customFormat="1" ht="15" hidden="1" customHeight="1" outlineLevel="1" thickBot="1" x14ac:dyDescent="0.3">
      <c r="A25" s="12" t="s">
        <v>3</v>
      </c>
      <c r="B25" s="20"/>
      <c r="C25" s="277">
        <f t="shared" ref="C25" si="21">C22+C24</f>
        <v>142</v>
      </c>
      <c r="D25" s="140">
        <f>D22+D24</f>
        <v>203</v>
      </c>
      <c r="E25" s="166">
        <f>E22+E24</f>
        <v>175</v>
      </c>
      <c r="F25" s="166">
        <f>F22+F24</f>
        <v>185</v>
      </c>
      <c r="G25" s="166">
        <f>G22+G24</f>
        <v>49</v>
      </c>
      <c r="H25" s="166">
        <f>H22+H24</f>
        <v>173</v>
      </c>
      <c r="I25" s="54">
        <v>166</v>
      </c>
      <c r="J25" s="47">
        <f>J22+J24</f>
        <v>187</v>
      </c>
      <c r="K25" s="68">
        <f>K22+K24</f>
        <v>152</v>
      </c>
      <c r="L25" s="68">
        <f>L22+L24</f>
        <v>140</v>
      </c>
      <c r="M25" s="68">
        <f>M22+M24</f>
        <v>105</v>
      </c>
      <c r="N25" s="68">
        <f>N22+N24</f>
        <v>114</v>
      </c>
      <c r="O25" s="68">
        <f t="shared" ref="O25" si="22">O22+O24</f>
        <v>103</v>
      </c>
      <c r="P25" s="68">
        <f>P22+P24</f>
        <v>67</v>
      </c>
      <c r="Q25" s="68">
        <f>Q22+Q24</f>
        <v>75</v>
      </c>
      <c r="AD25" s="4"/>
      <c r="AE25" s="4"/>
    </row>
    <row r="26" spans="1:31" s="19" customFormat="1" ht="15" hidden="1" customHeight="1" outlineLevel="1" thickTop="1" thickBot="1" x14ac:dyDescent="0.3">
      <c r="A26" s="13" t="s">
        <v>1</v>
      </c>
      <c r="B26" s="13"/>
      <c r="C26" s="292">
        <f t="shared" ref="C26" si="23">(C25-D25)/D25</f>
        <v>-0.30049261083743845</v>
      </c>
      <c r="D26" s="164">
        <f>(D25-E25)/E25</f>
        <v>0.16</v>
      </c>
      <c r="E26" s="165">
        <f>(E25-F25)/F25</f>
        <v>-5.4054054054054057E-2</v>
      </c>
      <c r="F26" s="165">
        <f>(F25-G25)/G25</f>
        <v>2.7755102040816326</v>
      </c>
      <c r="G26" s="165">
        <f>(G25-H25)/H25</f>
        <v>-0.7167630057803468</v>
      </c>
      <c r="H26" s="165">
        <f>(H25-I25)/I25</f>
        <v>4.2168674698795178E-2</v>
      </c>
      <c r="I26" s="55"/>
      <c r="J26" s="51">
        <f>IF(OR(K24=0,J24=0),"-",(J25-K25)/K25)</f>
        <v>0.23026315789473684</v>
      </c>
      <c r="K26" s="69">
        <f>IF(OR(L24=0,K24=0),"-",(K25-L25)/L25)</f>
        <v>8.5714285714285715E-2</v>
      </c>
      <c r="L26" s="69">
        <f>IF(OR(M24=0,L24=0),"-",(L25-M25)/M25)</f>
        <v>0.33333333333333331</v>
      </c>
      <c r="M26" s="69">
        <f>IF(OR(N24=0,M24=0),"-",(M25-O25)/O25)</f>
        <v>1.9417475728155338E-2</v>
      </c>
      <c r="N26" s="69">
        <f>IF(OR(O24=0,N24=0),"-",(N25-O25)/O25)</f>
        <v>0.10679611650485436</v>
      </c>
      <c r="O26" s="69">
        <f>IF(OR(P24=0,O24=0),"-",(O25-P25)/P25)</f>
        <v>0.53731343283582089</v>
      </c>
      <c r="P26" s="69">
        <f>IF(OR(Q24=0,P24=0),"-",(P25-Q25)/Q25)</f>
        <v>-0.10666666666666667</v>
      </c>
      <c r="Q26" s="69"/>
      <c r="AD26" s="4"/>
      <c r="AE26" s="4"/>
    </row>
    <row r="27" spans="1:31" s="19" customFormat="1" ht="15" customHeight="1" collapsed="1" x14ac:dyDescent="0.25">
      <c r="A27" s="9" t="s">
        <v>12</v>
      </c>
      <c r="B27" s="9"/>
      <c r="C27" s="279">
        <v>5</v>
      </c>
      <c r="D27" s="140">
        <v>18</v>
      </c>
      <c r="E27" s="86">
        <v>11</v>
      </c>
      <c r="F27" s="86">
        <v>18</v>
      </c>
      <c r="G27" s="86">
        <v>16</v>
      </c>
      <c r="H27" s="86">
        <v>14</v>
      </c>
      <c r="I27" s="54">
        <v>9</v>
      </c>
      <c r="J27" s="47">
        <v>13</v>
      </c>
      <c r="K27" s="73">
        <v>11</v>
      </c>
      <c r="L27" s="73">
        <v>6</v>
      </c>
      <c r="M27" s="54">
        <v>9</v>
      </c>
      <c r="N27" s="72">
        <v>12</v>
      </c>
      <c r="O27" s="71">
        <v>12</v>
      </c>
      <c r="P27" s="100">
        <v>9</v>
      </c>
      <c r="Q27" s="99">
        <v>10</v>
      </c>
      <c r="AD27" s="4"/>
      <c r="AE27" s="4"/>
    </row>
    <row r="28" spans="1:31" s="19" customFormat="1" ht="15" hidden="1" customHeight="1" outlineLevel="1" thickBot="1" x14ac:dyDescent="0.3">
      <c r="A28" s="12" t="s">
        <v>3</v>
      </c>
      <c r="B28" s="20"/>
      <c r="C28" s="277">
        <f t="shared" ref="C28" si="24">C25+C27</f>
        <v>147</v>
      </c>
      <c r="D28" s="140">
        <f>D25+D27</f>
        <v>221</v>
      </c>
      <c r="E28" s="166">
        <f>E25+E27</f>
        <v>186</v>
      </c>
      <c r="F28" s="166">
        <f>F25+F27</f>
        <v>203</v>
      </c>
      <c r="G28" s="166">
        <f>G25+G27</f>
        <v>65</v>
      </c>
      <c r="H28" s="166">
        <f>H25+H27</f>
        <v>187</v>
      </c>
      <c r="I28" s="54">
        <f t="shared" ref="I28:N28" si="25">I25+I27</f>
        <v>175</v>
      </c>
      <c r="J28" s="47">
        <f t="shared" si="25"/>
        <v>200</v>
      </c>
      <c r="K28" s="68">
        <f t="shared" si="25"/>
        <v>163</v>
      </c>
      <c r="L28" s="68">
        <f t="shared" si="25"/>
        <v>146</v>
      </c>
      <c r="M28" s="68">
        <f t="shared" si="25"/>
        <v>114</v>
      </c>
      <c r="N28" s="68">
        <f t="shared" si="25"/>
        <v>126</v>
      </c>
      <c r="O28" s="68">
        <f t="shared" ref="O28" si="26">O25+O27</f>
        <v>115</v>
      </c>
      <c r="P28" s="68">
        <f>P25+P27</f>
        <v>76</v>
      </c>
      <c r="Q28" s="68">
        <f>Q25+Q27</f>
        <v>85</v>
      </c>
      <c r="AD28" s="4"/>
      <c r="AE28" s="4"/>
    </row>
    <row r="29" spans="1:31" s="19" customFormat="1" ht="15" hidden="1" customHeight="1" outlineLevel="1" thickTop="1" thickBot="1" x14ac:dyDescent="0.3">
      <c r="A29" s="13" t="s">
        <v>1</v>
      </c>
      <c r="B29" s="13"/>
      <c r="C29" s="292">
        <f t="shared" ref="C29" si="27">(C28-D28)/D28</f>
        <v>-0.33484162895927599</v>
      </c>
      <c r="D29" s="164">
        <f>(D28-E28)/E28</f>
        <v>0.18817204301075269</v>
      </c>
      <c r="E29" s="165">
        <f>(E28-F28)/F28</f>
        <v>-8.3743842364532015E-2</v>
      </c>
      <c r="F29" s="165">
        <f>(F28-G28)/G28</f>
        <v>2.1230769230769231</v>
      </c>
      <c r="G29" s="165">
        <f>(G28-H28)/H28</f>
        <v>-0.65240641711229952</v>
      </c>
      <c r="H29" s="165">
        <f>(H28-I28)/I28</f>
        <v>6.8571428571428575E-2</v>
      </c>
      <c r="I29" s="55">
        <f>IF(OR(J27=0,I27=0),"-",(I28-J28)/J28)</f>
        <v>-0.125</v>
      </c>
      <c r="J29" s="51">
        <f>IF(OR(K27=0,J27=0),"-",(J28-K28)/K28)</f>
        <v>0.22699386503067484</v>
      </c>
      <c r="K29" s="69">
        <f>IF(OR(L27=0,K27=0),"-",(K28-L28)/L28)</f>
        <v>0.11643835616438356</v>
      </c>
      <c r="L29" s="69">
        <f>IF(OR(M27=0,L27=0),"-",(L28-M28)/M28)</f>
        <v>0.2807017543859649</v>
      </c>
      <c r="M29" s="69">
        <f>IF(OR(N27=0,M27=0),"-",(M28-O28)/O28)</f>
        <v>-8.6956521739130436E-3</v>
      </c>
      <c r="N29" s="69">
        <f>IF(OR(O27=0,N27=0),"-",(N28-O28)/O28)</f>
        <v>9.5652173913043481E-2</v>
      </c>
      <c r="O29" s="69">
        <f>IF(OR(P27=0,O27=0),"-",(O28-P28)/P28)</f>
        <v>0.51315789473684215</v>
      </c>
      <c r="P29" s="69">
        <f>IF(OR(Q27=0,P27=0),"-",(P28-Q28)/Q28)</f>
        <v>-0.10588235294117647</v>
      </c>
      <c r="Q29" s="69"/>
      <c r="AD29" s="4"/>
      <c r="AE29" s="4"/>
    </row>
    <row r="30" spans="1:31" s="19" customFormat="1" ht="15" customHeight="1" collapsed="1" x14ac:dyDescent="0.25">
      <c r="A30" s="9" t="s">
        <v>13</v>
      </c>
      <c r="B30" s="9"/>
      <c r="C30" s="279">
        <v>15</v>
      </c>
      <c r="D30" s="140">
        <v>17</v>
      </c>
      <c r="E30" s="86">
        <v>28</v>
      </c>
      <c r="F30" s="86">
        <v>19</v>
      </c>
      <c r="G30" s="86">
        <v>15</v>
      </c>
      <c r="H30" s="86">
        <v>21</v>
      </c>
      <c r="I30" s="54">
        <v>17</v>
      </c>
      <c r="J30" s="47">
        <v>30</v>
      </c>
      <c r="K30" s="73">
        <v>22</v>
      </c>
      <c r="L30" s="73">
        <v>28</v>
      </c>
      <c r="M30" s="54">
        <v>18</v>
      </c>
      <c r="N30" s="72">
        <v>8</v>
      </c>
      <c r="O30" s="71">
        <v>22</v>
      </c>
      <c r="P30" s="100">
        <v>22</v>
      </c>
      <c r="Q30" s="99">
        <v>8</v>
      </c>
      <c r="AD30" s="4"/>
      <c r="AE30" s="4"/>
    </row>
    <row r="31" spans="1:31" s="19" customFormat="1" ht="15" hidden="1" customHeight="1" outlineLevel="1" thickBot="1" x14ac:dyDescent="0.3">
      <c r="A31" s="12" t="s">
        <v>3</v>
      </c>
      <c r="B31" s="20"/>
      <c r="C31" s="277">
        <f t="shared" ref="C31" si="28">C28+C30</f>
        <v>162</v>
      </c>
      <c r="D31" s="140">
        <f>D28+D30</f>
        <v>238</v>
      </c>
      <c r="E31" s="166">
        <f>E28+E30</f>
        <v>214</v>
      </c>
      <c r="F31" s="166">
        <f>F28+F30</f>
        <v>222</v>
      </c>
      <c r="G31" s="166">
        <f>G28+G30</f>
        <v>80</v>
      </c>
      <c r="H31" s="166">
        <f>H28+H30</f>
        <v>208</v>
      </c>
      <c r="I31" s="54">
        <f t="shared" ref="I31:N31" si="29">I28+I30</f>
        <v>192</v>
      </c>
      <c r="J31" s="47">
        <f t="shared" si="29"/>
        <v>230</v>
      </c>
      <c r="K31" s="68">
        <f t="shared" si="29"/>
        <v>185</v>
      </c>
      <c r="L31" s="68">
        <f t="shared" si="29"/>
        <v>174</v>
      </c>
      <c r="M31" s="68">
        <f t="shared" si="29"/>
        <v>132</v>
      </c>
      <c r="N31" s="68">
        <f t="shared" si="29"/>
        <v>134</v>
      </c>
      <c r="O31" s="68">
        <f t="shared" ref="O31" si="30">O28+O30</f>
        <v>137</v>
      </c>
      <c r="P31" s="68">
        <f>P28+P30</f>
        <v>98</v>
      </c>
      <c r="Q31" s="68">
        <f>Q28+Q30</f>
        <v>93</v>
      </c>
      <c r="AD31" s="4"/>
      <c r="AE31" s="4"/>
    </row>
    <row r="32" spans="1:31" s="19" customFormat="1" ht="15" hidden="1" customHeight="1" outlineLevel="1" thickTop="1" thickBot="1" x14ac:dyDescent="0.3">
      <c r="A32" s="13" t="s">
        <v>1</v>
      </c>
      <c r="B32" s="13"/>
      <c r="C32" s="292">
        <f t="shared" ref="C32" si="31">(C31-D31)/D31</f>
        <v>-0.31932773109243695</v>
      </c>
      <c r="D32" s="164">
        <f>(D31-E31)/E31</f>
        <v>0.11214953271028037</v>
      </c>
      <c r="E32" s="165">
        <f>(E31-F31)/F31</f>
        <v>-3.6036036036036036E-2</v>
      </c>
      <c r="F32" s="165">
        <f>(F31-G31)/G31</f>
        <v>1.7749999999999999</v>
      </c>
      <c r="G32" s="165">
        <f>(G31-H31)/H31</f>
        <v>-0.61538461538461542</v>
      </c>
      <c r="H32" s="165">
        <f>(H31-I31)/I31</f>
        <v>8.3333333333333329E-2</v>
      </c>
      <c r="I32" s="55">
        <f>IF(OR(J30=0,I30=0),"-",(I31-J31)/J31)</f>
        <v>-0.16521739130434782</v>
      </c>
      <c r="J32" s="51">
        <f>IF(OR(K30=0,J30=0),"-",(J31-K31)/K31)</f>
        <v>0.24324324324324326</v>
      </c>
      <c r="K32" s="69">
        <f>IF(OR(L30=0,K30=0),"-",(K31-L31)/L31)</f>
        <v>6.3218390804597707E-2</v>
      </c>
      <c r="L32" s="69">
        <f>IF(OR(M30=0,L30=0),"-",(L31-M31)/M31)</f>
        <v>0.31818181818181818</v>
      </c>
      <c r="M32" s="69">
        <f>IF(OR(N30=0,M30=0),"-",(M31-O31)/O31)</f>
        <v>-3.6496350364963501E-2</v>
      </c>
      <c r="N32" s="69">
        <f>IF(OR(O30=0,N30=0),"-",(N31-O31)/O31)</f>
        <v>-2.1897810218978103E-2</v>
      </c>
      <c r="O32" s="69">
        <f>IF(OR(P30=0,O30=0),"-",(O31-P31)/P31)</f>
        <v>0.39795918367346939</v>
      </c>
      <c r="P32" s="69">
        <f>IF(OR(Q30=0,P30=0),"-",(P31-Q31)/Q31)</f>
        <v>5.3763440860215055E-2</v>
      </c>
      <c r="Q32" s="69"/>
      <c r="AD32" s="4"/>
      <c r="AE32" s="4"/>
    </row>
    <row r="33" spans="1:31" s="19" customFormat="1" ht="15" customHeight="1" collapsed="1" x14ac:dyDescent="0.25">
      <c r="A33" s="9" t="s">
        <v>14</v>
      </c>
      <c r="B33" s="9"/>
      <c r="C33" s="279">
        <v>22</v>
      </c>
      <c r="D33" s="140">
        <v>16</v>
      </c>
      <c r="E33" s="86">
        <v>24</v>
      </c>
      <c r="F33" s="86">
        <v>19</v>
      </c>
      <c r="G33" s="86">
        <v>19</v>
      </c>
      <c r="H33" s="86">
        <v>18</v>
      </c>
      <c r="I33" s="54">
        <v>27</v>
      </c>
      <c r="J33" s="47">
        <v>35</v>
      </c>
      <c r="K33" s="73">
        <v>28</v>
      </c>
      <c r="L33" s="73">
        <v>18</v>
      </c>
      <c r="M33" s="54">
        <v>27</v>
      </c>
      <c r="N33" s="72">
        <v>20</v>
      </c>
      <c r="O33" s="71">
        <v>16</v>
      </c>
      <c r="P33" s="100">
        <v>11</v>
      </c>
      <c r="Q33" s="99">
        <v>2</v>
      </c>
      <c r="AD33" s="4"/>
      <c r="AE33" s="4"/>
    </row>
    <row r="34" spans="1:31" s="19" customFormat="1" ht="15" hidden="1" customHeight="1" outlineLevel="1" thickBot="1" x14ac:dyDescent="0.3">
      <c r="A34" s="12" t="s">
        <v>3</v>
      </c>
      <c r="B34" s="20"/>
      <c r="C34" s="277">
        <f t="shared" ref="C34" si="32">C31+C33</f>
        <v>184</v>
      </c>
      <c r="D34" s="140">
        <f>D31+D33</f>
        <v>254</v>
      </c>
      <c r="E34" s="166">
        <f>E31+E33</f>
        <v>238</v>
      </c>
      <c r="F34" s="166">
        <f>F31+F33</f>
        <v>241</v>
      </c>
      <c r="G34" s="166">
        <f>G31+G33</f>
        <v>99</v>
      </c>
      <c r="H34" s="166">
        <f>H31+H33</f>
        <v>226</v>
      </c>
      <c r="I34" s="54">
        <f t="shared" ref="I34:N34" si="33">I31+I33</f>
        <v>219</v>
      </c>
      <c r="J34" s="47">
        <f t="shared" si="33"/>
        <v>265</v>
      </c>
      <c r="K34" s="68">
        <f t="shared" si="33"/>
        <v>213</v>
      </c>
      <c r="L34" s="68">
        <f t="shared" si="33"/>
        <v>192</v>
      </c>
      <c r="M34" s="68">
        <f t="shared" si="33"/>
        <v>159</v>
      </c>
      <c r="N34" s="68">
        <f t="shared" si="33"/>
        <v>154</v>
      </c>
      <c r="O34" s="68">
        <f t="shared" ref="O34" si="34">O31+O33</f>
        <v>153</v>
      </c>
      <c r="P34" s="68">
        <f>P31+P33</f>
        <v>109</v>
      </c>
      <c r="Q34" s="68">
        <f>Q31+Q33</f>
        <v>95</v>
      </c>
      <c r="AD34" s="4"/>
      <c r="AE34" s="4"/>
    </row>
    <row r="35" spans="1:31" s="19" customFormat="1" ht="15" hidden="1" customHeight="1" outlineLevel="1" thickTop="1" thickBot="1" x14ac:dyDescent="0.3">
      <c r="A35" s="13" t="s">
        <v>1</v>
      </c>
      <c r="B35" s="13"/>
      <c r="C35" s="292">
        <f t="shared" ref="C35" si="35">(C34-D34)/D34</f>
        <v>-0.27559055118110237</v>
      </c>
      <c r="D35" s="164">
        <f>(D34-E34)/E34</f>
        <v>6.7226890756302518E-2</v>
      </c>
      <c r="E35" s="165">
        <f>(E34-F34)/F34</f>
        <v>-1.2448132780082987E-2</v>
      </c>
      <c r="F35" s="165">
        <f>(F34-G34)/G34</f>
        <v>1.4343434343434343</v>
      </c>
      <c r="G35" s="165">
        <f>(G34-H34)/H34</f>
        <v>-0.56194690265486724</v>
      </c>
      <c r="H35" s="165">
        <f>(H34-I34)/I34</f>
        <v>3.1963470319634701E-2</v>
      </c>
      <c r="I35" s="55">
        <f>IF(OR(J33=0,I33=0),"-",(I34-J34)/J34)</f>
        <v>-0.17358490566037735</v>
      </c>
      <c r="J35" s="51">
        <f>IF(OR(K33=0,J33=0),"-",(J34-K34)/K34)</f>
        <v>0.24413145539906103</v>
      </c>
      <c r="K35" s="69">
        <f>IF(OR(L33=0,K33=0),"-",(K34-L34)/L34)</f>
        <v>0.109375</v>
      </c>
      <c r="L35" s="69">
        <f>IF(OR(M33=0,L33=0),"-",(L34-M34)/M34)</f>
        <v>0.20754716981132076</v>
      </c>
      <c r="M35" s="69">
        <f>IF(OR(N33=0,M33=0),"-",(M34-O34)/O34)</f>
        <v>3.9215686274509803E-2</v>
      </c>
      <c r="N35" s="69">
        <f>IF(OR(O33=0,N33=0),"-",(N34-O34)/O34)</f>
        <v>6.5359477124183009E-3</v>
      </c>
      <c r="O35" s="69">
        <f>IF(OR(P33=0,O33=0),"-",(O34-P34)/P34)</f>
        <v>0.40366972477064222</v>
      </c>
      <c r="P35" s="69">
        <f>IF(OR(Q33=0,P33=0),"-",(P34-Q34)/Q34)</f>
        <v>0.14736842105263157</v>
      </c>
      <c r="Q35" s="69"/>
      <c r="AD35" s="4"/>
      <c r="AE35" s="4"/>
    </row>
    <row r="36" spans="1:31" s="19" customFormat="1" ht="14.25" customHeight="1" collapsed="1" x14ac:dyDescent="0.25">
      <c r="A36" s="9" t="s">
        <v>15</v>
      </c>
      <c r="B36" s="310"/>
      <c r="C36" s="281">
        <v>17</v>
      </c>
      <c r="D36" s="137">
        <v>25</v>
      </c>
      <c r="E36" s="86">
        <v>14</v>
      </c>
      <c r="F36" s="86">
        <v>24</v>
      </c>
      <c r="G36" s="86">
        <v>21</v>
      </c>
      <c r="H36" s="86">
        <v>17</v>
      </c>
      <c r="I36" s="54">
        <v>8</v>
      </c>
      <c r="J36" s="47">
        <v>27</v>
      </c>
      <c r="K36" s="67">
        <v>11</v>
      </c>
      <c r="L36" s="67">
        <v>28</v>
      </c>
      <c r="M36" s="66">
        <v>19</v>
      </c>
      <c r="N36" s="77">
        <v>12</v>
      </c>
      <c r="O36" s="64">
        <v>7</v>
      </c>
      <c r="P36" s="67">
        <v>8</v>
      </c>
      <c r="Q36" s="97">
        <v>6</v>
      </c>
      <c r="AD36" s="4"/>
      <c r="AE36" s="4"/>
    </row>
    <row r="37" spans="1:31" s="19" customFormat="1" ht="15" hidden="1" customHeight="1" outlineLevel="1" thickBot="1" x14ac:dyDescent="0.3">
      <c r="A37" s="12" t="s">
        <v>3</v>
      </c>
      <c r="B37" s="20"/>
      <c r="C37" s="277">
        <f t="shared" ref="C37" si="36">C34+C36</f>
        <v>201</v>
      </c>
      <c r="D37" s="140">
        <f>D34+D36</f>
        <v>279</v>
      </c>
      <c r="E37" s="166">
        <f>E34+E36</f>
        <v>252</v>
      </c>
      <c r="F37" s="166">
        <f>F34+F36</f>
        <v>265</v>
      </c>
      <c r="G37" s="166">
        <f>G34+G36</f>
        <v>120</v>
      </c>
      <c r="H37" s="166">
        <f>H34+H36</f>
        <v>243</v>
      </c>
      <c r="I37" s="54">
        <f t="shared" ref="I37:N37" si="37">I34+I36</f>
        <v>227</v>
      </c>
      <c r="J37" s="47">
        <f t="shared" si="37"/>
        <v>292</v>
      </c>
      <c r="K37" s="68">
        <f t="shared" si="37"/>
        <v>224</v>
      </c>
      <c r="L37" s="68">
        <f t="shared" si="37"/>
        <v>220</v>
      </c>
      <c r="M37" s="68">
        <f t="shared" si="37"/>
        <v>178</v>
      </c>
      <c r="N37" s="68">
        <f t="shared" si="37"/>
        <v>166</v>
      </c>
      <c r="O37" s="68">
        <f t="shared" ref="O37" si="38">O34+O36</f>
        <v>160</v>
      </c>
      <c r="P37" s="68">
        <f>P34+P36</f>
        <v>117</v>
      </c>
      <c r="Q37" s="68">
        <f>Q34+Q36</f>
        <v>101</v>
      </c>
      <c r="AD37" s="4"/>
      <c r="AE37" s="4"/>
    </row>
    <row r="38" spans="1:31" s="19" customFormat="1" ht="15" hidden="1" customHeight="1" outlineLevel="1" thickTop="1" thickBot="1" x14ac:dyDescent="0.3">
      <c r="A38" s="13" t="s">
        <v>1</v>
      </c>
      <c r="B38" s="13"/>
      <c r="C38" s="292">
        <f t="shared" ref="C38" si="39">(C37-D37)/D37</f>
        <v>-0.27956989247311825</v>
      </c>
      <c r="D38" s="164">
        <f>(D37-E37)/E37</f>
        <v>0.10714285714285714</v>
      </c>
      <c r="E38" s="165">
        <f>(E37-F37)/F37</f>
        <v>-4.9056603773584909E-2</v>
      </c>
      <c r="F38" s="165">
        <f>(F37-G37)/G37</f>
        <v>1.2083333333333333</v>
      </c>
      <c r="G38" s="165">
        <f>(G37-H37)/H37</f>
        <v>-0.50617283950617287</v>
      </c>
      <c r="H38" s="165">
        <f>(H37-I37)/I37</f>
        <v>7.0484581497797363E-2</v>
      </c>
      <c r="I38" s="55">
        <f>IF(OR(J36=0,I36=0),"-",(I37-J37)/J37)</f>
        <v>-0.2226027397260274</v>
      </c>
      <c r="J38" s="51">
        <f>IF(OR(K36=0,J36=0),"-",(J37-K37)/K37)</f>
        <v>0.30357142857142855</v>
      </c>
      <c r="K38" s="69">
        <f>IF(OR(L36=0,K36=0),"-",(K37-L37)/L37)</f>
        <v>1.8181818181818181E-2</v>
      </c>
      <c r="L38" s="69">
        <f>IF(OR(M36=0,L36=0),"-",(L37-M37)/M37)</f>
        <v>0.23595505617977527</v>
      </c>
      <c r="M38" s="69">
        <f>IF(OR(N36=0,M36=0),"-",(M37-O37)/O37)</f>
        <v>0.1125</v>
      </c>
      <c r="N38" s="69">
        <f>IF(OR(O36=0,N36=0),"-",(N37-O37)/O37)</f>
        <v>3.7499999999999999E-2</v>
      </c>
      <c r="O38" s="69">
        <f>IF(OR(P36=0,O36=0),"-",(O37-P37)/P37)</f>
        <v>0.36752136752136755</v>
      </c>
      <c r="P38" s="69">
        <f>IF(OR(Q36=0,P36=0),"-",(P37-Q37)/Q37)</f>
        <v>0.15841584158415842</v>
      </c>
      <c r="Q38" s="69"/>
      <c r="AD38" s="4"/>
      <c r="AE38" s="4"/>
    </row>
    <row r="39" spans="1:31" s="19" customFormat="1" ht="15" customHeight="1" collapsed="1" x14ac:dyDescent="0.25">
      <c r="A39" s="9" t="s">
        <v>16</v>
      </c>
      <c r="B39" s="9"/>
      <c r="C39" s="279">
        <v>22</v>
      </c>
      <c r="D39" s="140">
        <v>23</v>
      </c>
      <c r="E39" s="86">
        <v>16</v>
      </c>
      <c r="F39" s="86">
        <v>35</v>
      </c>
      <c r="G39" s="86">
        <v>20</v>
      </c>
      <c r="H39" s="86">
        <v>22</v>
      </c>
      <c r="I39" s="54">
        <v>20</v>
      </c>
      <c r="J39" s="47">
        <v>22</v>
      </c>
      <c r="K39" s="73">
        <v>22</v>
      </c>
      <c r="L39" s="73">
        <v>22</v>
      </c>
      <c r="M39" s="54">
        <v>22</v>
      </c>
      <c r="N39" s="77">
        <v>19</v>
      </c>
      <c r="O39" s="71">
        <v>17</v>
      </c>
      <c r="P39" s="73">
        <v>7</v>
      </c>
      <c r="Q39" s="99">
        <v>12</v>
      </c>
      <c r="AD39" s="4"/>
      <c r="AE39" s="4"/>
    </row>
    <row r="40" spans="1:31" s="19" customFormat="1" ht="15" hidden="1" customHeight="1" outlineLevel="1" thickBot="1" x14ac:dyDescent="0.3">
      <c r="A40" s="12" t="s">
        <v>3</v>
      </c>
      <c r="B40" s="20"/>
      <c r="C40" s="277">
        <f t="shared" ref="C40" si="40">C37+C39</f>
        <v>223</v>
      </c>
      <c r="D40" s="140">
        <f>D37+D39</f>
        <v>302</v>
      </c>
      <c r="E40" s="166">
        <f>E37+E39</f>
        <v>268</v>
      </c>
      <c r="F40" s="166">
        <f>F37+F39</f>
        <v>300</v>
      </c>
      <c r="G40" s="166">
        <f>G37+G39</f>
        <v>140</v>
      </c>
      <c r="H40" s="166">
        <f>H37+H39</f>
        <v>265</v>
      </c>
      <c r="I40" s="54">
        <f t="shared" ref="I40:N40" si="41">I37+I39</f>
        <v>247</v>
      </c>
      <c r="J40" s="47">
        <f t="shared" si="41"/>
        <v>314</v>
      </c>
      <c r="K40" s="68">
        <f t="shared" si="41"/>
        <v>246</v>
      </c>
      <c r="L40" s="68">
        <f t="shared" si="41"/>
        <v>242</v>
      </c>
      <c r="M40" s="68">
        <f t="shared" si="41"/>
        <v>200</v>
      </c>
      <c r="N40" s="68">
        <f t="shared" si="41"/>
        <v>185</v>
      </c>
      <c r="O40" s="68">
        <f t="shared" ref="O40" si="42">O37+O39</f>
        <v>177</v>
      </c>
      <c r="P40" s="68">
        <f>P37+P39</f>
        <v>124</v>
      </c>
      <c r="Q40" s="68">
        <f>Q37+Q39</f>
        <v>113</v>
      </c>
      <c r="AD40" s="4"/>
      <c r="AE40" s="4"/>
    </row>
    <row r="41" spans="1:31" s="19" customFormat="1" ht="15" hidden="1" customHeight="1" outlineLevel="1" thickTop="1" thickBot="1" x14ac:dyDescent="0.3">
      <c r="A41" s="13" t="s">
        <v>1</v>
      </c>
      <c r="B41" s="13"/>
      <c r="C41" s="292">
        <f t="shared" ref="C41" si="43">(C40-D40)/D40</f>
        <v>-0.26158940397350994</v>
      </c>
      <c r="D41" s="164">
        <f>(D40-E40)/E40</f>
        <v>0.12686567164179105</v>
      </c>
      <c r="E41" s="165">
        <f>(E40-F40)/F40</f>
        <v>-0.10666666666666667</v>
      </c>
      <c r="F41" s="165">
        <f>(F40-G40)/G40</f>
        <v>1.1428571428571428</v>
      </c>
      <c r="G41" s="165">
        <f>(G40-H40)/H40</f>
        <v>-0.47169811320754718</v>
      </c>
      <c r="H41" s="165">
        <f>(H40-I40)/I40</f>
        <v>7.28744939271255E-2</v>
      </c>
      <c r="I41" s="55">
        <f>IF(OR(J39=0,I39=0),"-",(I40-J40)/J40)</f>
        <v>-0.21337579617834396</v>
      </c>
      <c r="J41" s="51">
        <f>IF(OR(K39=0,J39=0),"-",(J40-K40)/K40)</f>
        <v>0.27642276422764228</v>
      </c>
      <c r="K41" s="69">
        <f>IF(OR(L39=0,K39=0),"-",(K40-L40)/L40)</f>
        <v>1.6528925619834711E-2</v>
      </c>
      <c r="L41" s="69">
        <f>IF(OR(M39=0,L39=0),"-",(L40-M40)/M40)</f>
        <v>0.21</v>
      </c>
      <c r="M41" s="69">
        <f>IF(OR(N39=0,M39=0),"-",(M40-O40)/O40)</f>
        <v>0.12994350282485875</v>
      </c>
      <c r="N41" s="69">
        <f>IF(OR(O39=0,N39=0),"-",(N40-O40)/O40)</f>
        <v>4.519774011299435E-2</v>
      </c>
      <c r="O41" s="69">
        <f>IF(OR(P39=0,O39=0),"-",(O40-P40)/P40)</f>
        <v>0.42741935483870969</v>
      </c>
      <c r="P41" s="69">
        <f>IF(OR(Q39=0,P39=0),"-",(P40-Q40)/Q40)</f>
        <v>9.7345132743362831E-2</v>
      </c>
      <c r="Q41" s="69"/>
      <c r="AD41" s="4"/>
      <c r="AE41" s="4"/>
    </row>
    <row r="42" spans="1:31" s="19" customFormat="1" ht="15" customHeight="1" collapsed="1" x14ac:dyDescent="0.25">
      <c r="A42" s="9" t="s">
        <v>17</v>
      </c>
      <c r="B42" s="9"/>
      <c r="C42" s="279">
        <v>9</v>
      </c>
      <c r="D42" s="140">
        <v>11</v>
      </c>
      <c r="E42" s="86">
        <v>18</v>
      </c>
      <c r="F42" s="86">
        <v>20</v>
      </c>
      <c r="G42" s="86">
        <v>18</v>
      </c>
      <c r="H42" s="86">
        <v>15</v>
      </c>
      <c r="I42" s="54">
        <v>12</v>
      </c>
      <c r="J42" s="47">
        <v>18</v>
      </c>
      <c r="K42" s="73">
        <v>16</v>
      </c>
      <c r="L42" s="73">
        <v>15</v>
      </c>
      <c r="M42" s="54">
        <v>10</v>
      </c>
      <c r="N42" s="77">
        <v>10</v>
      </c>
      <c r="O42" s="71">
        <v>1</v>
      </c>
      <c r="P42" s="73">
        <v>10</v>
      </c>
      <c r="Q42" s="99">
        <v>7</v>
      </c>
      <c r="AD42" s="4"/>
      <c r="AE42" s="4"/>
    </row>
    <row r="43" spans="1:31" s="19" customFormat="1" ht="15" hidden="1" customHeight="1" outlineLevel="1" thickBot="1" x14ac:dyDescent="0.3">
      <c r="A43" s="12" t="s">
        <v>3</v>
      </c>
      <c r="B43" s="20"/>
      <c r="C43" s="277">
        <f t="shared" ref="C43" si="44">C40+C42</f>
        <v>232</v>
      </c>
      <c r="D43" s="140">
        <f>D40+D42</f>
        <v>313</v>
      </c>
      <c r="E43" s="166">
        <f>E40+E42</f>
        <v>286</v>
      </c>
      <c r="F43" s="166">
        <f>F40+F42</f>
        <v>320</v>
      </c>
      <c r="G43" s="166">
        <f>G40+G42</f>
        <v>158</v>
      </c>
      <c r="H43" s="166">
        <f>H40+H42</f>
        <v>280</v>
      </c>
      <c r="I43" s="54">
        <f t="shared" ref="I43:N43" si="45">I40+I42</f>
        <v>259</v>
      </c>
      <c r="J43" s="47">
        <f t="shared" si="45"/>
        <v>332</v>
      </c>
      <c r="K43" s="68">
        <f t="shared" si="45"/>
        <v>262</v>
      </c>
      <c r="L43" s="68">
        <f t="shared" si="45"/>
        <v>257</v>
      </c>
      <c r="M43" s="68">
        <f t="shared" si="45"/>
        <v>210</v>
      </c>
      <c r="N43" s="68">
        <f t="shared" si="45"/>
        <v>195</v>
      </c>
      <c r="O43" s="68">
        <f t="shared" ref="O43" si="46">O40+O42</f>
        <v>178</v>
      </c>
      <c r="P43" s="68">
        <f>P40+P42</f>
        <v>134</v>
      </c>
      <c r="Q43" s="68">
        <f>Q40+Q42</f>
        <v>120</v>
      </c>
      <c r="AD43" s="4"/>
      <c r="AE43" s="4"/>
    </row>
    <row r="44" spans="1:31" s="19" customFormat="1" ht="15" hidden="1" customHeight="1" outlineLevel="1" thickTop="1" thickBot="1" x14ac:dyDescent="0.3">
      <c r="A44" s="13" t="s">
        <v>1</v>
      </c>
      <c r="B44" s="13"/>
      <c r="C44" s="292">
        <f t="shared" ref="C44" si="47">(C43-D43)/D43</f>
        <v>-0.25878594249201275</v>
      </c>
      <c r="D44" s="164">
        <f>(D43-E43)/E43</f>
        <v>9.4405594405594401E-2</v>
      </c>
      <c r="E44" s="165">
        <f>(E43-F43)/F43</f>
        <v>-0.10625</v>
      </c>
      <c r="F44" s="165">
        <f>(F43-G43)/G43</f>
        <v>1.0253164556962024</v>
      </c>
      <c r="G44" s="165">
        <f>(G43-H43)/H43</f>
        <v>-0.43571428571428572</v>
      </c>
      <c r="H44" s="165">
        <f>(H43-I43)/I43</f>
        <v>8.1081081081081086E-2</v>
      </c>
      <c r="I44" s="55">
        <f>IF(OR(J42=0,I42=0),"-",(I43-J43)/J43)</f>
        <v>-0.21987951807228914</v>
      </c>
      <c r="J44" s="51">
        <f>IF(OR(K42=0,J42=0),"-",(J43-K43)/K43)</f>
        <v>0.26717557251908397</v>
      </c>
      <c r="K44" s="69">
        <f>IF(OR(L42=0,K42=0),"-",(K43-L43)/L43)</f>
        <v>1.9455252918287938E-2</v>
      </c>
      <c r="L44" s="69">
        <f>IF(OR(M42=0,L42=0),"-",(L43-M43)/M43)</f>
        <v>0.22380952380952382</v>
      </c>
      <c r="M44" s="69">
        <f>IF(OR(N42=0,M42=0),"-",(M43-O43)/O43)</f>
        <v>0.1797752808988764</v>
      </c>
      <c r="N44" s="69">
        <f>IF(OR(O42=0,N42=0),"-",(N43-O43)/O43)</f>
        <v>9.5505617977528087E-2</v>
      </c>
      <c r="O44" s="69">
        <f>IF(OR(P42=0,O42=0),"-",(O43-P43)/P43)</f>
        <v>0.32835820895522388</v>
      </c>
      <c r="P44" s="69">
        <f>IF(OR(Q42=0,P42=0),"-",(P43-Q43)/Q43)</f>
        <v>0.11666666666666667</v>
      </c>
      <c r="Q44" s="69"/>
      <c r="AD44" s="4"/>
      <c r="AE44" s="4"/>
    </row>
    <row r="45" spans="1:31" s="19" customFormat="1" ht="15" customHeight="1" collapsed="1" x14ac:dyDescent="0.25">
      <c r="A45" s="9" t="s">
        <v>18</v>
      </c>
      <c r="B45" s="9"/>
      <c r="C45" s="279">
        <v>14</v>
      </c>
      <c r="D45" s="140">
        <v>17</v>
      </c>
      <c r="E45" s="86">
        <v>12</v>
      </c>
      <c r="F45" s="86">
        <v>9</v>
      </c>
      <c r="G45" s="86">
        <v>4</v>
      </c>
      <c r="H45" s="86">
        <v>16</v>
      </c>
      <c r="I45" s="54">
        <v>6</v>
      </c>
      <c r="J45" s="47">
        <v>5</v>
      </c>
      <c r="K45" s="73">
        <v>5</v>
      </c>
      <c r="L45" s="73">
        <v>13</v>
      </c>
      <c r="M45" s="54">
        <v>8</v>
      </c>
      <c r="N45" s="77">
        <v>1</v>
      </c>
      <c r="O45" s="71">
        <v>1</v>
      </c>
      <c r="P45" s="73">
        <v>2</v>
      </c>
      <c r="Q45" s="99">
        <v>5</v>
      </c>
      <c r="AD45" s="4"/>
      <c r="AE45" s="4"/>
    </row>
    <row r="46" spans="1:31" s="19" customFormat="1" ht="15" hidden="1" customHeight="1" outlineLevel="1" thickBot="1" x14ac:dyDescent="0.3">
      <c r="A46" s="12" t="s">
        <v>3</v>
      </c>
      <c r="B46" s="20"/>
      <c r="C46" s="20"/>
      <c r="D46" s="138"/>
      <c r="E46" s="53">
        <v>265</v>
      </c>
      <c r="F46" s="53">
        <v>265</v>
      </c>
      <c r="G46" s="53">
        <v>265</v>
      </c>
      <c r="H46" s="53">
        <v>265</v>
      </c>
      <c r="I46" s="53">
        <v>265</v>
      </c>
      <c r="J46" s="45">
        <f>J43+J45</f>
        <v>337</v>
      </c>
      <c r="K46" s="25">
        <f>K43+K45</f>
        <v>267</v>
      </c>
      <c r="L46" s="25">
        <f>L43+L45</f>
        <v>270</v>
      </c>
      <c r="M46" s="25">
        <f>M43+M45</f>
        <v>218</v>
      </c>
      <c r="N46" s="25">
        <f>N43+N45</f>
        <v>196</v>
      </c>
      <c r="O46" s="25">
        <f t="shared" ref="O46" si="48">O43+O45</f>
        <v>179</v>
      </c>
      <c r="P46" s="25">
        <f>P43+P45</f>
        <v>136</v>
      </c>
      <c r="Q46" s="25">
        <f>Q43+Q45</f>
        <v>125</v>
      </c>
      <c r="AD46" s="4"/>
      <c r="AE46" s="4"/>
    </row>
    <row r="47" spans="1:31" s="19" customFormat="1" ht="15" hidden="1" customHeight="1" outlineLevel="1" thickTop="1" thickBot="1" x14ac:dyDescent="0.3">
      <c r="A47" s="13" t="s">
        <v>1</v>
      </c>
      <c r="B47" s="13"/>
      <c r="C47" s="13"/>
      <c r="D47" s="139"/>
      <c r="E47" s="46">
        <f>IF(OR(I45=0,E45=0),"-",(E46-I46)/I46)</f>
        <v>0</v>
      </c>
      <c r="F47" s="46">
        <f>IF(OR(J45=0,F45=0),"-",(F46-J46)/J46)</f>
        <v>-0.21364985163204747</v>
      </c>
      <c r="G47" s="46">
        <v>0</v>
      </c>
      <c r="H47" s="46">
        <f>IF(OR(J45=0,H45=0),"-",(H46-J46)/J46)</f>
        <v>-0.21364985163204747</v>
      </c>
      <c r="I47" s="46">
        <f>IF(OR(J45=0,I45=0),"-",(I46-J46)/J46)</f>
        <v>-0.21364985163204747</v>
      </c>
      <c r="J47" s="46">
        <f>IF(OR(K45=0,J45=0),"-",(J46-K46)/K46)</f>
        <v>0.26217228464419473</v>
      </c>
      <c r="K47" s="27">
        <f>IF(OR(L45=0,K45=0),"-",(K46-L46)/L46)</f>
        <v>-1.1111111111111112E-2</v>
      </c>
      <c r="L47" s="27">
        <f>IF(OR(M45=0,L45=0),"-",(L46-M46)/M46)</f>
        <v>0.23853211009174313</v>
      </c>
      <c r="M47" s="27">
        <f>IF(OR(N45=0,M45=0),"-",(M46-O46)/O46)</f>
        <v>0.21787709497206703</v>
      </c>
      <c r="N47" s="27">
        <f>IF(OR(O45=0,N45=0),"-",(N46-O46)/O46)</f>
        <v>9.4972067039106142E-2</v>
      </c>
      <c r="O47" s="27">
        <f>IF(OR(P45=0,O45=0),"-",(O46-P46)/P46)</f>
        <v>0.31617647058823528</v>
      </c>
      <c r="P47" s="27">
        <f>IF(OR(Q45=0,P45=0),"-",(P46-Q46)/Q46)</f>
        <v>8.7999999999999995E-2</v>
      </c>
      <c r="Q47" s="27"/>
      <c r="AD47" s="4"/>
      <c r="AE47" s="4"/>
    </row>
    <row r="48" spans="1:31" s="19" customFormat="1" ht="15" customHeight="1" collapsed="1" thickBot="1" x14ac:dyDescent="0.3">
      <c r="A48" s="255"/>
      <c r="B48" s="255"/>
      <c r="C48" s="255"/>
      <c r="D48" s="255"/>
      <c r="E48" s="254"/>
      <c r="F48" s="83"/>
      <c r="G48" s="83"/>
      <c r="H48" s="83"/>
      <c r="I48" s="83"/>
      <c r="J48" s="82"/>
      <c r="K48" s="60"/>
      <c r="L48" s="60"/>
      <c r="M48" s="60"/>
      <c r="N48" s="60"/>
      <c r="O48" s="60"/>
      <c r="P48" s="60"/>
      <c r="Q48" s="60"/>
      <c r="AD48" s="4"/>
      <c r="AE48" s="4"/>
    </row>
    <row r="49" spans="1:31" s="19" customFormat="1" ht="15" hidden="1" customHeight="1" outlineLevel="1" thickTop="1" thickBot="1" x14ac:dyDescent="0.3">
      <c r="A49" s="12" t="s">
        <v>21</v>
      </c>
      <c r="B49" s="20"/>
      <c r="C49" s="20"/>
      <c r="D49" s="20"/>
      <c r="E49" s="56">
        <f>E46+E48</f>
        <v>265</v>
      </c>
      <c r="F49" s="56">
        <f>F46+F48</f>
        <v>265</v>
      </c>
      <c r="G49" s="56">
        <v>265</v>
      </c>
      <c r="H49" s="56">
        <f t="shared" ref="H49:N49" si="49">H46+H48</f>
        <v>265</v>
      </c>
      <c r="I49" s="56">
        <f t="shared" si="49"/>
        <v>265</v>
      </c>
      <c r="J49" s="52">
        <f t="shared" si="49"/>
        <v>337</v>
      </c>
      <c r="K49" s="25">
        <f t="shared" si="49"/>
        <v>267</v>
      </c>
      <c r="L49" s="25">
        <f t="shared" si="49"/>
        <v>270</v>
      </c>
      <c r="M49" s="25">
        <f t="shared" si="49"/>
        <v>218</v>
      </c>
      <c r="N49" s="25">
        <f t="shared" si="49"/>
        <v>196</v>
      </c>
      <c r="O49" s="25">
        <f t="shared" ref="O49" si="50">O46+O48</f>
        <v>179</v>
      </c>
      <c r="P49" s="25">
        <f>P46+P48</f>
        <v>136</v>
      </c>
      <c r="Q49" s="25">
        <f>Q46+Q48</f>
        <v>125</v>
      </c>
      <c r="AD49" s="4"/>
      <c r="AE49" s="4"/>
    </row>
    <row r="50" spans="1:31" s="19" customFormat="1" ht="15" hidden="1" customHeight="1" outlineLevel="1" thickTop="1" thickBot="1" x14ac:dyDescent="0.3">
      <c r="A50" s="20" t="s">
        <v>1</v>
      </c>
      <c r="B50" s="20"/>
      <c r="C50" s="20"/>
      <c r="D50" s="20"/>
      <c r="E50" s="109">
        <f>IF(OR(I49=0,E49=0),"-",(E49-I49)/I49)</f>
        <v>0</v>
      </c>
      <c r="F50" s="109">
        <f>IF(OR(J49=0,F49=0),"-",(F49-J49)/J49)</f>
        <v>-0.21364985163204747</v>
      </c>
      <c r="G50" s="109">
        <v>0</v>
      </c>
      <c r="H50" s="109">
        <f>IF(OR(J49=0,H49=0),"-",(H49-J49)/J49)</f>
        <v>-0.21364985163204747</v>
      </c>
      <c r="I50" s="109">
        <f t="shared" ref="I50:P50" si="51">IF(OR(J49=0,I49=0),"-",(I49-J49)/J49)</f>
        <v>-0.21364985163204747</v>
      </c>
      <c r="J50" s="48">
        <f t="shared" si="51"/>
        <v>0.26217228464419473</v>
      </c>
      <c r="K50" s="27">
        <f t="shared" si="51"/>
        <v>-1.1111111111111112E-2</v>
      </c>
      <c r="L50" s="27">
        <f t="shared" si="51"/>
        <v>0.23853211009174313</v>
      </c>
      <c r="M50" s="27">
        <f t="shared" si="51"/>
        <v>0.11224489795918367</v>
      </c>
      <c r="N50" s="27">
        <f t="shared" si="51"/>
        <v>9.4972067039106142E-2</v>
      </c>
      <c r="O50" s="27">
        <f t="shared" si="51"/>
        <v>0.31617647058823528</v>
      </c>
      <c r="P50" s="27">
        <f t="shared" si="51"/>
        <v>8.7999999999999995E-2</v>
      </c>
      <c r="Q50" s="27"/>
      <c r="AD50" s="4"/>
      <c r="AE50" s="4"/>
    </row>
    <row r="51" spans="1:31" s="19" customFormat="1" ht="20.45" customHeight="1" collapsed="1" thickTop="1" x14ac:dyDescent="0.25">
      <c r="A51" s="21" t="s">
        <v>0</v>
      </c>
      <c r="B51" s="282">
        <f>B6+B9+B12+B15+B18+B21+B24+B27+B30+B33+B36+B39+B42+B45+B48</f>
        <v>140</v>
      </c>
      <c r="C51" s="282">
        <f>C6+C9+C12+C15+C18+C21+C24+C27+C30+C33+C36+C39+C42+C45+C48</f>
        <v>246</v>
      </c>
      <c r="D51" s="110">
        <f>D6+D9+D12+D15+D18+D21+D24+D27+D30+D33+D36+D39+D42+D45+D48</f>
        <v>330</v>
      </c>
      <c r="E51" s="110">
        <f>E6+E9+E12+E15+E18+E21+E24+E27+E30+E33+E36+E39+E42+E45+E48</f>
        <v>298</v>
      </c>
      <c r="F51" s="110">
        <f t="shared" ref="F51" si="52">F6+F9+F12+F15+F18+F21+F24+F27+F30+F33+F36+F39+F42+F45+F48</f>
        <v>329</v>
      </c>
      <c r="G51" s="110">
        <f t="shared" ref="G51:P51" si="53">G6+G9+G12+G15+G18+G21+G24+G27+G30+G33+G36+G39+G42+G45+G48</f>
        <v>162</v>
      </c>
      <c r="H51" s="110">
        <f t="shared" si="53"/>
        <v>298</v>
      </c>
      <c r="I51" s="110">
        <f t="shared" si="53"/>
        <v>265</v>
      </c>
      <c r="J51" s="43">
        <f t="shared" si="53"/>
        <v>337</v>
      </c>
      <c r="K51" s="30">
        <f t="shared" si="53"/>
        <v>267</v>
      </c>
      <c r="L51" s="30">
        <f t="shared" si="53"/>
        <v>270</v>
      </c>
      <c r="M51" s="30">
        <f t="shared" si="53"/>
        <v>218</v>
      </c>
      <c r="N51" s="30">
        <f t="shared" si="53"/>
        <v>196</v>
      </c>
      <c r="O51" s="30">
        <f t="shared" si="53"/>
        <v>179</v>
      </c>
      <c r="P51" s="30">
        <f t="shared" si="53"/>
        <v>136</v>
      </c>
      <c r="Q51" s="30">
        <f t="shared" ref="Q51" si="54">Q6+Q9+Q12+Q15+Q18+Q21+Q24+Q27+Q30+Q33+Q36+Q39+Q42+Q45+Q48</f>
        <v>125</v>
      </c>
      <c r="AD51" s="4"/>
      <c r="AE51" s="4"/>
    </row>
    <row r="52" spans="1:31" ht="20.45" customHeight="1" outlineLevel="1" thickBot="1" x14ac:dyDescent="0.35">
      <c r="A52" s="22" t="s">
        <v>1</v>
      </c>
      <c r="B52" s="313"/>
      <c r="C52" s="241">
        <f t="shared" ref="C52:D52" si="55">IF(C45&lt;&gt;"",(C51-D51)/D51,"")</f>
        <v>-0.25454545454545452</v>
      </c>
      <c r="D52" s="241">
        <f t="shared" si="55"/>
        <v>0.10738255033557047</v>
      </c>
      <c r="E52" s="249">
        <f t="shared" ref="E52:L52" si="56">IF(E45&lt;&gt;"",(E51-F51)/F51,"")</f>
        <v>-9.4224924012158054E-2</v>
      </c>
      <c r="F52" s="252">
        <f t="shared" si="56"/>
        <v>1.0308641975308641</v>
      </c>
      <c r="G52" s="249">
        <f t="shared" si="56"/>
        <v>-0.4563758389261745</v>
      </c>
      <c r="H52" s="249">
        <f t="shared" si="56"/>
        <v>0.12452830188679245</v>
      </c>
      <c r="I52" s="249">
        <f t="shared" si="56"/>
        <v>-0.21364985163204747</v>
      </c>
      <c r="J52" s="250">
        <f t="shared" si="56"/>
        <v>0.26217228464419473</v>
      </c>
      <c r="K52" s="250">
        <f t="shared" si="56"/>
        <v>-1.1111111111111112E-2</v>
      </c>
      <c r="L52" s="251">
        <f t="shared" si="56"/>
        <v>0.23853211009174313</v>
      </c>
      <c r="M52" s="251">
        <f>(M51-O51)/O51</f>
        <v>0.21787709497206703</v>
      </c>
      <c r="N52" s="251">
        <f>(N51-O51)/O51</f>
        <v>9.4972067039106142E-2</v>
      </c>
      <c r="O52" s="251">
        <f>(O51-P51)/P51</f>
        <v>0.31617647058823528</v>
      </c>
      <c r="P52" s="251">
        <f>(P51-Q51)/Q51</f>
        <v>8.7999999999999995E-2</v>
      </c>
      <c r="Q52" s="32"/>
      <c r="AE52" s="8"/>
    </row>
    <row r="53" spans="1:31" x14ac:dyDescent="0.25">
      <c r="S53" s="8"/>
      <c r="T53" s="8"/>
      <c r="AC53" s="6"/>
      <c r="AD53" s="6"/>
    </row>
    <row r="54" spans="1:31" x14ac:dyDescent="0.25">
      <c r="D54" s="6" t="s">
        <v>22</v>
      </c>
      <c r="S54" s="8"/>
      <c r="T54" s="8"/>
      <c r="AC54" s="6"/>
      <c r="AD54" s="6"/>
    </row>
    <row r="55" spans="1:31" x14ac:dyDescent="0.25">
      <c r="D55" s="6" t="s">
        <v>22</v>
      </c>
      <c r="S55" s="8"/>
      <c r="T55" s="8"/>
      <c r="AC55" s="6"/>
      <c r="AD55" s="6"/>
    </row>
    <row r="56" spans="1:31" x14ac:dyDescent="0.25">
      <c r="S56" s="8"/>
      <c r="T56" s="8"/>
      <c r="AC56" s="6"/>
      <c r="AD56" s="6"/>
    </row>
    <row r="57" spans="1:31" x14ac:dyDescent="0.25">
      <c r="S57" s="8"/>
      <c r="T57" s="8"/>
      <c r="AC57" s="6"/>
      <c r="AD57" s="6"/>
    </row>
    <row r="58" spans="1:31" x14ac:dyDescent="0.25">
      <c r="S58" s="8"/>
      <c r="T58" s="8"/>
      <c r="AC58" s="6"/>
      <c r="AD58" s="6"/>
    </row>
    <row r="59" spans="1:31" x14ac:dyDescent="0.25">
      <c r="S59" s="8"/>
      <c r="T59" s="8"/>
      <c r="AC59" s="6"/>
      <c r="AD59" s="6"/>
    </row>
    <row r="60" spans="1:31" x14ac:dyDescent="0.25">
      <c r="C60" s="6" t="s">
        <v>22</v>
      </c>
      <c r="S60" s="8"/>
      <c r="T60" s="8"/>
      <c r="AC60" s="6"/>
      <c r="AD60" s="6"/>
    </row>
    <row r="61" spans="1:31" x14ac:dyDescent="0.25">
      <c r="S61" s="8"/>
      <c r="T61" s="8"/>
      <c r="AC61" s="6"/>
      <c r="AD61" s="6"/>
    </row>
    <row r="62" spans="1:31" x14ac:dyDescent="0.25">
      <c r="S62" s="8"/>
      <c r="T62" s="8"/>
      <c r="AC62" s="6"/>
      <c r="AD62" s="6"/>
    </row>
    <row r="63" spans="1:31" x14ac:dyDescent="0.25">
      <c r="S63" s="8"/>
      <c r="T63" s="8"/>
      <c r="AC63" s="6"/>
      <c r="AD63" s="6"/>
    </row>
    <row r="64" spans="1:31" x14ac:dyDescent="0.25">
      <c r="S64" s="8"/>
      <c r="T64" s="8"/>
      <c r="AC64" s="6"/>
      <c r="AD64" s="6"/>
    </row>
    <row r="65" spans="19:30" x14ac:dyDescent="0.25">
      <c r="S65" s="8"/>
      <c r="T65" s="8"/>
      <c r="AC65" s="6"/>
      <c r="AD65" s="6"/>
    </row>
    <row r="66" spans="19:30" x14ac:dyDescent="0.25">
      <c r="S66" s="8"/>
      <c r="T66" s="8"/>
      <c r="AC66" s="6"/>
      <c r="AD66" s="6"/>
    </row>
    <row r="67" spans="19:30" x14ac:dyDescent="0.25">
      <c r="S67" s="8"/>
      <c r="T67" s="8"/>
      <c r="AC67" s="6"/>
      <c r="AD67" s="6"/>
    </row>
    <row r="68" spans="19:30" x14ac:dyDescent="0.25">
      <c r="S68" s="8"/>
      <c r="T68" s="8"/>
      <c r="AC68" s="6"/>
      <c r="AD68" s="6"/>
    </row>
    <row r="69" spans="19:30" x14ac:dyDescent="0.25">
      <c r="S69" s="8"/>
      <c r="T69" s="8"/>
      <c r="AC69" s="6"/>
      <c r="AD69" s="6"/>
    </row>
  </sheetData>
  <mergeCells count="2">
    <mergeCell ref="A1:AC1"/>
    <mergeCell ref="A3:Q3"/>
  </mergeCells>
  <conditionalFormatting sqref="B51:Q51">
    <cfRule type="dataBar" priority="8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{4C7648E9-2546-49CF-8EC9-55F53DFD03E7}</x14:id>
        </ext>
      </extLst>
    </cfRule>
  </conditionalFormatting>
  <conditionalFormatting sqref="E49:F49 I49:Q49">
    <cfRule type="dataBar" priority="84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{574ED70B-BA01-4C56-9B09-EAD250908F68}</x14:id>
        </ext>
      </extLst>
    </cfRule>
  </conditionalFormatting>
  <conditionalFormatting sqref="G7:H7">
    <cfRule type="dataBar" priority="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{8FBD5BD2-04E4-4B98-92E1-5B683BC42F4C}</x14:id>
        </ext>
      </extLst>
    </cfRule>
  </conditionalFormatting>
  <conditionalFormatting sqref="G49:H49">
    <cfRule type="dataBar" priority="1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{D1238515-F51E-4AAF-A83B-AA2D7C0AA862}</x14:id>
        </ext>
      </extLst>
    </cfRule>
  </conditionalFormatting>
  <conditionalFormatting sqref="I7:Q7">
    <cfRule type="dataBar" priority="80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{488DD2DE-5877-4A83-8D85-694D822E0148}</x14:id>
        </ext>
      </extLst>
    </cfRule>
  </conditionalFormatting>
  <conditionalFormatting sqref="I10:Q10">
    <cfRule type="dataBar" priority="81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{5E53EF3B-6208-4052-AF41-FB2D0DD8E60F}</x14:id>
        </ext>
      </extLst>
    </cfRule>
  </conditionalFormatting>
  <conditionalFormatting sqref="I13:Q13">
    <cfRule type="dataBar" priority="81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{041D4F3B-54FD-4F2A-8049-D0F0E000DEAF}</x14:id>
        </ext>
      </extLst>
    </cfRule>
  </conditionalFormatting>
  <conditionalFormatting sqref="I16:Q16">
    <cfRule type="dataBar" priority="81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{F428B04A-2055-43EA-AFB8-93B210B519AB}</x14:id>
        </ext>
      </extLst>
    </cfRule>
  </conditionalFormatting>
  <conditionalFormatting sqref="I19:Q19">
    <cfRule type="dataBar" priority="82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{B78490AD-F031-411C-84E1-C6ACAF6E2B36}</x14:id>
        </ext>
      </extLst>
    </cfRule>
  </conditionalFormatting>
  <conditionalFormatting sqref="I22:Q22">
    <cfRule type="dataBar" priority="82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{E7222E1D-CAE7-4712-B359-82D5A74C9763}</x14:id>
        </ext>
      </extLst>
    </cfRule>
  </conditionalFormatting>
  <conditionalFormatting sqref="I25:Q25">
    <cfRule type="dataBar" priority="82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{FBED8B46-3197-49C6-800D-170ACF9F1F87}</x14:id>
        </ext>
      </extLst>
    </cfRule>
  </conditionalFormatting>
  <conditionalFormatting sqref="I28:Q28">
    <cfRule type="dataBar" priority="83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{DB0BEEEA-447B-41C4-A956-76FBDFE61DB8}</x14:id>
        </ext>
      </extLst>
    </cfRule>
  </conditionalFormatting>
  <conditionalFormatting sqref="I31:Q31">
    <cfRule type="dataBar" priority="83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{1D419CEE-5D50-4B69-A38A-4516404D62BB}</x14:id>
        </ext>
      </extLst>
    </cfRule>
  </conditionalFormatting>
  <conditionalFormatting sqref="I37:Q37">
    <cfRule type="dataBar" priority="84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{24DCB887-F32B-49AA-B347-25E205B0490B}</x14:id>
        </ext>
      </extLst>
    </cfRule>
  </conditionalFormatting>
  <conditionalFormatting sqref="I40:Q40">
    <cfRule type="dataBar" priority="84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{3B1635FB-22E0-401E-BB1F-9D04E38DCDFD}</x14:id>
        </ext>
      </extLst>
    </cfRule>
  </conditionalFormatting>
  <conditionalFormatting sqref="I43:Q43">
    <cfRule type="dataBar" priority="84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{A844A0AD-D474-46A3-8ED5-726E290A010A}</x14:id>
        </ext>
      </extLst>
    </cfRule>
  </conditionalFormatting>
  <conditionalFormatting sqref="J46:Q46">
    <cfRule type="dataBar" priority="80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{FF5DF863-5440-4817-B224-353BC213E255}</x14:id>
        </ext>
      </extLst>
    </cfRule>
  </conditionalFormatting>
  <conditionalFormatting sqref="AD34:GZ34 I34:Q34">
    <cfRule type="dataBar" priority="83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{AE597C93-4E58-439A-BD1F-055096130E48}</x14:id>
        </ext>
      </extLs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7648E9-2546-49CF-8EC9-55F53DFD0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B51:Q51</xm:sqref>
        </x14:conditionalFormatting>
        <x14:conditionalFormatting xmlns:xm="http://schemas.microsoft.com/office/excel/2006/main">
          <x14:cfRule type="dataBar" id="{574ED70B-BA01-4C56-9B09-EAD250908F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E49:F49 I49:Q49</xm:sqref>
        </x14:conditionalFormatting>
        <x14:conditionalFormatting xmlns:xm="http://schemas.microsoft.com/office/excel/2006/main">
          <x14:cfRule type="dataBar" id="{8FBD5BD2-04E4-4B98-92E1-5B683BC42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G7:H7</xm:sqref>
        </x14:conditionalFormatting>
        <x14:conditionalFormatting xmlns:xm="http://schemas.microsoft.com/office/excel/2006/main">
          <x14:cfRule type="dataBar" id="{D1238515-F51E-4AAF-A83B-AA2D7C0AA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G49:H49</xm:sqref>
        </x14:conditionalFormatting>
        <x14:conditionalFormatting xmlns:xm="http://schemas.microsoft.com/office/excel/2006/main">
          <x14:cfRule type="dataBar" id="{488DD2DE-5877-4A83-8D85-694D822E01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I7:Q7</xm:sqref>
        </x14:conditionalFormatting>
        <x14:conditionalFormatting xmlns:xm="http://schemas.microsoft.com/office/excel/2006/main">
          <x14:cfRule type="dataBar" id="{5E53EF3B-6208-4052-AF41-FB2D0DD8E6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I10:Q10</xm:sqref>
        </x14:conditionalFormatting>
        <x14:conditionalFormatting xmlns:xm="http://schemas.microsoft.com/office/excel/2006/main">
          <x14:cfRule type="dataBar" id="{041D4F3B-54FD-4F2A-8049-D0F0E000DE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I13:Q13</xm:sqref>
        </x14:conditionalFormatting>
        <x14:conditionalFormatting xmlns:xm="http://schemas.microsoft.com/office/excel/2006/main">
          <x14:cfRule type="dataBar" id="{F428B04A-2055-43EA-AFB8-93B210B519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I16:Q16</xm:sqref>
        </x14:conditionalFormatting>
        <x14:conditionalFormatting xmlns:xm="http://schemas.microsoft.com/office/excel/2006/main">
          <x14:cfRule type="dataBar" id="{B78490AD-F031-411C-84E1-C6ACAF6E2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I19:Q19</xm:sqref>
        </x14:conditionalFormatting>
        <x14:conditionalFormatting xmlns:xm="http://schemas.microsoft.com/office/excel/2006/main">
          <x14:cfRule type="dataBar" id="{E7222E1D-CAE7-4712-B359-82D5A74C97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I22:Q22</xm:sqref>
        </x14:conditionalFormatting>
        <x14:conditionalFormatting xmlns:xm="http://schemas.microsoft.com/office/excel/2006/main">
          <x14:cfRule type="dataBar" id="{FBED8B46-3197-49C6-800D-170ACF9F1F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I25:Q25</xm:sqref>
        </x14:conditionalFormatting>
        <x14:conditionalFormatting xmlns:xm="http://schemas.microsoft.com/office/excel/2006/main">
          <x14:cfRule type="dataBar" id="{DB0BEEEA-447B-41C4-A956-76FBDFE61D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I28:Q28</xm:sqref>
        </x14:conditionalFormatting>
        <x14:conditionalFormatting xmlns:xm="http://schemas.microsoft.com/office/excel/2006/main">
          <x14:cfRule type="dataBar" id="{1D419CEE-5D50-4B69-A38A-4516404D62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I31:Q31</xm:sqref>
        </x14:conditionalFormatting>
        <x14:conditionalFormatting xmlns:xm="http://schemas.microsoft.com/office/excel/2006/main">
          <x14:cfRule type="dataBar" id="{24DCB887-F32B-49AA-B347-25E205B04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I37:Q37</xm:sqref>
        </x14:conditionalFormatting>
        <x14:conditionalFormatting xmlns:xm="http://schemas.microsoft.com/office/excel/2006/main">
          <x14:cfRule type="dataBar" id="{3B1635FB-22E0-401E-BB1F-9D04E38DCD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I40:Q40</xm:sqref>
        </x14:conditionalFormatting>
        <x14:conditionalFormatting xmlns:xm="http://schemas.microsoft.com/office/excel/2006/main">
          <x14:cfRule type="dataBar" id="{A844A0AD-D474-46A3-8ED5-726E290A01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I43:Q43</xm:sqref>
        </x14:conditionalFormatting>
        <x14:conditionalFormatting xmlns:xm="http://schemas.microsoft.com/office/excel/2006/main">
          <x14:cfRule type="dataBar" id="{FF5DF863-5440-4817-B224-353BC213E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J46:Q46</xm:sqref>
        </x14:conditionalFormatting>
        <x14:conditionalFormatting xmlns:xm="http://schemas.microsoft.com/office/excel/2006/main">
          <x14:cfRule type="dataBar" id="{AE597C93-4E58-439A-BD1F-055096130E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AD34:GZ34 I34:Q34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6FC7-2BCA-4270-B16A-E7F55EFFD04C}">
  <sheetPr>
    <pageSetUpPr fitToPage="1"/>
  </sheetPr>
  <dimension ref="A1:T69"/>
  <sheetViews>
    <sheetView workbookViewId="0">
      <selection activeCell="B56" sqref="B56"/>
    </sheetView>
  </sheetViews>
  <sheetFormatPr baseColWidth="10" defaultColWidth="11.42578125" defaultRowHeight="15" outlineLevelRow="1" x14ac:dyDescent="0.25"/>
  <cols>
    <col min="1" max="1" width="30.7109375" style="6" customWidth="1"/>
    <col min="2" max="5" width="11.7109375" style="6" customWidth="1"/>
    <col min="6" max="6" width="11.7109375" style="123" customWidth="1"/>
    <col min="7" max="13" width="11.7109375" style="6" customWidth="1"/>
    <col min="14" max="15" width="11.42578125" style="6"/>
    <col min="16" max="16" width="13.140625" style="8" customWidth="1"/>
    <col min="17" max="16384" width="11.42578125" style="6"/>
  </cols>
  <sheetData>
    <row r="1" spans="1:20" ht="36" x14ac:dyDescent="0.25">
      <c r="A1" s="342" t="s">
        <v>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7"/>
      <c r="Q1" s="7"/>
      <c r="R1" s="7"/>
      <c r="S1" s="7"/>
      <c r="T1" s="7"/>
    </row>
    <row r="3" spans="1:20" ht="30" customHeight="1" x14ac:dyDescent="0.25">
      <c r="A3" s="343" t="s">
        <v>28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</row>
    <row r="4" spans="1:20" ht="20.100000000000001" customHeight="1" thickBot="1" x14ac:dyDescent="0.3"/>
    <row r="5" spans="1:20" s="5" customFormat="1" ht="21.75" thickBot="1" x14ac:dyDescent="0.3">
      <c r="B5" s="280">
        <v>2026</v>
      </c>
      <c r="C5" s="280">
        <v>2025</v>
      </c>
      <c r="D5" s="134">
        <v>2024</v>
      </c>
      <c r="E5" s="17">
        <v>2023</v>
      </c>
      <c r="F5" s="124"/>
    </row>
    <row r="6" spans="1:20" s="19" customFormat="1" ht="15" customHeight="1" x14ac:dyDescent="0.25">
      <c r="A6" s="11" t="s">
        <v>5</v>
      </c>
      <c r="B6" s="310">
        <v>6</v>
      </c>
      <c r="C6" s="281">
        <v>7</v>
      </c>
      <c r="D6" s="137">
        <v>6</v>
      </c>
      <c r="E6" s="92">
        <v>0</v>
      </c>
      <c r="F6" s="125"/>
    </row>
    <row r="7" spans="1:20" s="19" customFormat="1" ht="15" hidden="1" customHeight="1" outlineLevel="1" thickBot="1" x14ac:dyDescent="0.3">
      <c r="A7" s="12" t="s">
        <v>3</v>
      </c>
      <c r="B7" s="142">
        <f>B6</f>
        <v>6</v>
      </c>
      <c r="C7" s="142">
        <f>C6</f>
        <v>7</v>
      </c>
      <c r="D7" s="142">
        <f>D6</f>
        <v>6</v>
      </c>
      <c r="E7" s="94">
        <f>E6</f>
        <v>0</v>
      </c>
      <c r="F7" s="125"/>
    </row>
    <row r="8" spans="1:20" s="19" customFormat="1" ht="15" hidden="1" customHeight="1" outlineLevel="1" thickTop="1" thickBot="1" x14ac:dyDescent="0.3">
      <c r="A8" s="13" t="s">
        <v>1</v>
      </c>
      <c r="B8" s="154">
        <f>(B7-C7)/C7</f>
        <v>-0.14285714285714285</v>
      </c>
      <c r="C8" s="154">
        <f>(C7-D7)/D7</f>
        <v>0.16666666666666666</v>
      </c>
      <c r="D8" s="154" t="e">
        <f>(D7-E7)/E7</f>
        <v>#DIV/0!</v>
      </c>
      <c r="E8" s="90"/>
      <c r="F8" s="126"/>
    </row>
    <row r="9" spans="1:20" s="19" customFormat="1" ht="15" customHeight="1" collapsed="1" x14ac:dyDescent="0.25">
      <c r="A9" s="9" t="s">
        <v>6</v>
      </c>
      <c r="B9" s="9">
        <v>18</v>
      </c>
      <c r="C9" s="279">
        <v>24</v>
      </c>
      <c r="D9" s="140">
        <v>10</v>
      </c>
      <c r="E9" s="86">
        <v>0</v>
      </c>
      <c r="F9" s="125"/>
    </row>
    <row r="10" spans="1:20" s="19" customFormat="1" ht="15" hidden="1" customHeight="1" outlineLevel="1" thickBot="1" x14ac:dyDescent="0.3">
      <c r="A10" s="12" t="s">
        <v>3</v>
      </c>
      <c r="B10" s="140">
        <f>B7+B9</f>
        <v>24</v>
      </c>
      <c r="C10" s="140">
        <f>C7+C9</f>
        <v>31</v>
      </c>
      <c r="D10" s="140">
        <f>D7+D9</f>
        <v>16</v>
      </c>
      <c r="E10" s="166">
        <f>E7+E9</f>
        <v>0</v>
      </c>
      <c r="F10" s="125"/>
    </row>
    <row r="11" spans="1:20" s="19" customFormat="1" ht="15" hidden="1" customHeight="1" outlineLevel="1" thickTop="1" thickBot="1" x14ac:dyDescent="0.3">
      <c r="A11" s="13" t="s">
        <v>1</v>
      </c>
      <c r="B11" s="154">
        <f>(B10-C10)/C10</f>
        <v>-0.22580645161290322</v>
      </c>
      <c r="C11" s="154">
        <f>(C10-D10)/D10</f>
        <v>0.9375</v>
      </c>
      <c r="D11" s="154" t="e">
        <f>(D10-E10)/E10</f>
        <v>#DIV/0!</v>
      </c>
      <c r="E11" s="90"/>
      <c r="F11" s="126"/>
    </row>
    <row r="12" spans="1:20" s="19" customFormat="1" ht="15" customHeight="1" collapsed="1" x14ac:dyDescent="0.25">
      <c r="A12" s="9" t="s">
        <v>7</v>
      </c>
      <c r="B12" s="9">
        <v>26</v>
      </c>
      <c r="C12" s="279">
        <v>26</v>
      </c>
      <c r="D12" s="140">
        <v>18</v>
      </c>
      <c r="E12" s="183">
        <v>23</v>
      </c>
      <c r="F12" s="125"/>
    </row>
    <row r="13" spans="1:20" s="19" customFormat="1" ht="15" hidden="1" customHeight="1" outlineLevel="1" thickBot="1" x14ac:dyDescent="0.3">
      <c r="A13" s="12" t="s">
        <v>3</v>
      </c>
      <c r="B13" s="182">
        <f>B10+B12</f>
        <v>50</v>
      </c>
      <c r="C13" s="182">
        <f>C10+C12</f>
        <v>57</v>
      </c>
      <c r="D13" s="182">
        <f>D10+D12</f>
        <v>34</v>
      </c>
      <c r="E13" s="190">
        <f>E10+E12</f>
        <v>23</v>
      </c>
      <c r="F13" s="125"/>
    </row>
    <row r="14" spans="1:20" s="19" customFormat="1" ht="15" hidden="1" customHeight="1" outlineLevel="1" thickTop="1" thickBot="1" x14ac:dyDescent="0.3">
      <c r="A14" s="13" t="s">
        <v>1</v>
      </c>
      <c r="B14" s="184">
        <f>(B13-C13)/C13</f>
        <v>-0.12280701754385964</v>
      </c>
      <c r="C14" s="184">
        <f>(C13-D13)/D13</f>
        <v>0.67647058823529416</v>
      </c>
      <c r="D14" s="184">
        <f>(D13-E13)/E13</f>
        <v>0.47826086956521741</v>
      </c>
      <c r="E14" s="191"/>
      <c r="F14" s="126"/>
    </row>
    <row r="15" spans="1:20" s="19" customFormat="1" ht="15" customHeight="1" collapsed="1" x14ac:dyDescent="0.25">
      <c r="A15" s="9" t="s">
        <v>8</v>
      </c>
      <c r="B15" s="9">
        <v>28</v>
      </c>
      <c r="C15" s="279">
        <v>19</v>
      </c>
      <c r="D15" s="140">
        <v>28</v>
      </c>
      <c r="E15" s="192">
        <v>32</v>
      </c>
      <c r="F15" s="125"/>
    </row>
    <row r="16" spans="1:20" s="19" customFormat="1" ht="15" hidden="1" customHeight="1" outlineLevel="1" thickBot="1" x14ac:dyDescent="0.3">
      <c r="A16" s="12" t="s">
        <v>3</v>
      </c>
      <c r="B16" s="293">
        <f>B13+B15</f>
        <v>78</v>
      </c>
      <c r="C16" s="293">
        <f>C13+C15</f>
        <v>76</v>
      </c>
      <c r="D16" s="182">
        <f>D13+D15</f>
        <v>62</v>
      </c>
      <c r="E16" s="190">
        <f>E13+E15</f>
        <v>55</v>
      </c>
      <c r="F16" s="125"/>
    </row>
    <row r="17" spans="1:9" s="19" customFormat="1" ht="15" hidden="1" customHeight="1" outlineLevel="1" thickTop="1" thickBot="1" x14ac:dyDescent="0.3">
      <c r="A17" s="13" t="s">
        <v>1</v>
      </c>
      <c r="B17" s="294">
        <f>(B16-C16)/C16</f>
        <v>2.6315789473684209E-2</v>
      </c>
      <c r="C17" s="294">
        <f>(C16-D16)/D16</f>
        <v>0.22580645161290322</v>
      </c>
      <c r="D17" s="184">
        <f>(D16-E16)/E16</f>
        <v>0.12727272727272726</v>
      </c>
      <c r="E17" s="90"/>
      <c r="F17" s="126"/>
    </row>
    <row r="18" spans="1:9" s="19" customFormat="1" ht="15" customHeight="1" collapsed="1" x14ac:dyDescent="0.25">
      <c r="A18" s="9" t="s">
        <v>9</v>
      </c>
      <c r="B18" s="9">
        <v>33</v>
      </c>
      <c r="C18" s="279">
        <v>44</v>
      </c>
      <c r="D18" s="140">
        <v>24</v>
      </c>
      <c r="E18" s="86">
        <v>28</v>
      </c>
      <c r="F18" s="125"/>
    </row>
    <row r="19" spans="1:9" s="19" customFormat="1" ht="15" hidden="1" customHeight="1" outlineLevel="1" thickBot="1" x14ac:dyDescent="0.3">
      <c r="A19" s="12" t="s">
        <v>3</v>
      </c>
      <c r="B19" s="293">
        <f>B16+B18</f>
        <v>111</v>
      </c>
      <c r="C19" s="293">
        <f>C16+C18</f>
        <v>120</v>
      </c>
      <c r="D19" s="182">
        <f>D16+D18</f>
        <v>86</v>
      </c>
      <c r="E19" s="190">
        <f>E16+E18</f>
        <v>83</v>
      </c>
      <c r="F19" s="125"/>
    </row>
    <row r="20" spans="1:9" s="19" customFormat="1" ht="15" hidden="1" customHeight="1" outlineLevel="1" thickTop="1" thickBot="1" x14ac:dyDescent="0.3">
      <c r="A20" s="13" t="s">
        <v>1</v>
      </c>
      <c r="B20" s="294">
        <f>(B19-C19)/C19</f>
        <v>-7.4999999999999997E-2</v>
      </c>
      <c r="C20" s="294">
        <f>(C19-D19)/D19</f>
        <v>0.39534883720930231</v>
      </c>
      <c r="D20" s="184">
        <f>(D19-E19)/E19</f>
        <v>3.614457831325301E-2</v>
      </c>
      <c r="E20" s="90"/>
      <c r="F20" s="126"/>
    </row>
    <row r="21" spans="1:9" s="19" customFormat="1" ht="15" customHeight="1" collapsed="1" x14ac:dyDescent="0.25">
      <c r="A21" s="9" t="s">
        <v>10</v>
      </c>
      <c r="B21" s="9">
        <v>19</v>
      </c>
      <c r="C21" s="279">
        <v>17</v>
      </c>
      <c r="D21" s="140">
        <v>13</v>
      </c>
      <c r="E21" s="86">
        <v>19</v>
      </c>
      <c r="F21" s="125"/>
    </row>
    <row r="22" spans="1:9" s="19" customFormat="1" ht="15" hidden="1" customHeight="1" outlineLevel="1" thickBot="1" x14ac:dyDescent="0.3">
      <c r="A22" s="12" t="s">
        <v>3</v>
      </c>
      <c r="B22" s="293">
        <f>B19+B21</f>
        <v>130</v>
      </c>
      <c r="C22" s="293">
        <f>C19+C21</f>
        <v>137</v>
      </c>
      <c r="D22" s="182">
        <f>D19+D21</f>
        <v>99</v>
      </c>
      <c r="E22" s="190">
        <f>E19+E21</f>
        <v>102</v>
      </c>
      <c r="F22" s="125"/>
    </row>
    <row r="23" spans="1:9" s="19" customFormat="1" ht="15" hidden="1" customHeight="1" outlineLevel="1" thickTop="1" thickBot="1" x14ac:dyDescent="0.3">
      <c r="A23" s="13" t="s">
        <v>1</v>
      </c>
      <c r="B23" s="294">
        <f>(B22-C22)/C22</f>
        <v>-5.1094890510948905E-2</v>
      </c>
      <c r="C23" s="294">
        <f>(C22-D22)/D22</f>
        <v>0.38383838383838381</v>
      </c>
      <c r="D23" s="184">
        <f>(D22-E22)/E22</f>
        <v>-2.9411764705882353E-2</v>
      </c>
      <c r="E23" s="90"/>
      <c r="F23" s="126"/>
    </row>
    <row r="24" spans="1:9" s="19" customFormat="1" ht="15" customHeight="1" collapsed="1" x14ac:dyDescent="0.25">
      <c r="A24" s="9" t="s">
        <v>11</v>
      </c>
      <c r="B24" s="9"/>
      <c r="C24" s="279">
        <v>12</v>
      </c>
      <c r="D24" s="140">
        <v>14</v>
      </c>
      <c r="E24" s="86">
        <v>9</v>
      </c>
      <c r="F24" s="125"/>
    </row>
    <row r="25" spans="1:9" s="19" customFormat="1" ht="15" hidden="1" customHeight="1" outlineLevel="1" thickBot="1" x14ac:dyDescent="0.3">
      <c r="A25" s="12" t="s">
        <v>3</v>
      </c>
      <c r="B25" s="20"/>
      <c r="C25" s="293">
        <f>C22+C24</f>
        <v>149</v>
      </c>
      <c r="D25" s="182">
        <f>D22+D24</f>
        <v>113</v>
      </c>
      <c r="E25" s="190">
        <f>E22+E24</f>
        <v>111</v>
      </c>
      <c r="F25" s="125"/>
    </row>
    <row r="26" spans="1:9" s="19" customFormat="1" ht="15" hidden="1" customHeight="1" outlineLevel="1" thickTop="1" thickBot="1" x14ac:dyDescent="0.3">
      <c r="A26" s="13" t="s">
        <v>1</v>
      </c>
      <c r="B26" s="13"/>
      <c r="C26" s="294">
        <f>(C25-D25)/D25</f>
        <v>0.31858407079646017</v>
      </c>
      <c r="D26" s="184">
        <f>(D25-E25)/E25</f>
        <v>1.8018018018018018E-2</v>
      </c>
      <c r="E26" s="90"/>
      <c r="F26" s="126"/>
    </row>
    <row r="27" spans="1:9" s="19" customFormat="1" ht="15" customHeight="1" collapsed="1" x14ac:dyDescent="0.25">
      <c r="A27" s="9" t="s">
        <v>12</v>
      </c>
      <c r="B27" s="9"/>
      <c r="C27" s="279">
        <v>4</v>
      </c>
      <c r="D27" s="140">
        <v>16</v>
      </c>
      <c r="E27" s="86">
        <v>17</v>
      </c>
      <c r="F27" s="125"/>
    </row>
    <row r="28" spans="1:9" s="19" customFormat="1" ht="15" hidden="1" customHeight="1" outlineLevel="1" thickBot="1" x14ac:dyDescent="0.3">
      <c r="A28" s="12" t="s">
        <v>3</v>
      </c>
      <c r="B28" s="20"/>
      <c r="C28" s="293">
        <f>C25+C27</f>
        <v>153</v>
      </c>
      <c r="D28" s="182">
        <f>D25+D27</f>
        <v>129</v>
      </c>
      <c r="E28" s="190">
        <f>E25+E27</f>
        <v>128</v>
      </c>
      <c r="F28" s="125"/>
    </row>
    <row r="29" spans="1:9" s="19" customFormat="1" ht="15" hidden="1" customHeight="1" outlineLevel="1" thickTop="1" thickBot="1" x14ac:dyDescent="0.3">
      <c r="A29" s="13" t="s">
        <v>1</v>
      </c>
      <c r="B29" s="13"/>
      <c r="C29" s="294">
        <f>(C28-D28)/D28</f>
        <v>0.18604651162790697</v>
      </c>
      <c r="D29" s="184">
        <f>(D28-E28)/E28</f>
        <v>7.8125E-3</v>
      </c>
      <c r="E29" s="90"/>
      <c r="F29" s="126"/>
    </row>
    <row r="30" spans="1:9" s="19" customFormat="1" ht="15" customHeight="1" collapsed="1" x14ac:dyDescent="0.25">
      <c r="A30" s="9" t="s">
        <v>13</v>
      </c>
      <c r="B30" s="9"/>
      <c r="C30" s="279">
        <v>14</v>
      </c>
      <c r="D30" s="140">
        <v>18</v>
      </c>
      <c r="E30" s="86">
        <v>19</v>
      </c>
      <c r="F30" s="125"/>
      <c r="I30" s="19" t="s">
        <v>22</v>
      </c>
    </row>
    <row r="31" spans="1:9" s="19" customFormat="1" ht="15" hidden="1" customHeight="1" outlineLevel="1" thickBot="1" x14ac:dyDescent="0.3">
      <c r="A31" s="12" t="s">
        <v>3</v>
      </c>
      <c r="B31" s="20"/>
      <c r="C31" s="293">
        <f>C28+C30</f>
        <v>167</v>
      </c>
      <c r="D31" s="182">
        <f>D28+D30</f>
        <v>147</v>
      </c>
      <c r="E31" s="190">
        <f>E28+E30</f>
        <v>147</v>
      </c>
      <c r="F31" s="125"/>
    </row>
    <row r="32" spans="1:9" s="19" customFormat="1" ht="15" hidden="1" customHeight="1" outlineLevel="1" thickTop="1" thickBot="1" x14ac:dyDescent="0.3">
      <c r="A32" s="13" t="s">
        <v>1</v>
      </c>
      <c r="B32" s="13"/>
      <c r="C32" s="294">
        <f>(C31-D31)/D31</f>
        <v>0.1360544217687075</v>
      </c>
      <c r="D32" s="184">
        <f>(D31-E31)/E31</f>
        <v>0</v>
      </c>
      <c r="E32" s="90"/>
      <c r="F32" s="126"/>
    </row>
    <row r="33" spans="1:6" s="19" customFormat="1" ht="15" customHeight="1" collapsed="1" x14ac:dyDescent="0.25">
      <c r="A33" s="9" t="s">
        <v>14</v>
      </c>
      <c r="B33" s="9"/>
      <c r="C33" s="279">
        <v>14</v>
      </c>
      <c r="D33" s="140">
        <v>17</v>
      </c>
      <c r="E33" s="86">
        <v>19</v>
      </c>
      <c r="F33" s="125"/>
    </row>
    <row r="34" spans="1:6" s="19" customFormat="1" ht="15" hidden="1" customHeight="1" outlineLevel="1" thickBot="1" x14ac:dyDescent="0.3">
      <c r="A34" s="12" t="s">
        <v>3</v>
      </c>
      <c r="B34" s="20"/>
      <c r="C34" s="293">
        <f>C31+C33</f>
        <v>181</v>
      </c>
      <c r="D34" s="182">
        <f>D31+D33</f>
        <v>164</v>
      </c>
      <c r="E34" s="190">
        <f>E31+E33</f>
        <v>166</v>
      </c>
      <c r="F34" s="125"/>
    </row>
    <row r="35" spans="1:6" s="19" customFormat="1" ht="15" hidden="1" customHeight="1" outlineLevel="1" thickTop="1" thickBot="1" x14ac:dyDescent="0.3">
      <c r="A35" s="13" t="s">
        <v>1</v>
      </c>
      <c r="B35" s="13"/>
      <c r="C35" s="294">
        <f>(C34-D34)/D34</f>
        <v>0.10365853658536585</v>
      </c>
      <c r="D35" s="184">
        <f>(D34-E34)/E34</f>
        <v>-1.2048192771084338E-2</v>
      </c>
      <c r="E35" s="90"/>
      <c r="F35" s="126"/>
    </row>
    <row r="36" spans="1:6" s="19" customFormat="1" ht="14.25" customHeight="1" collapsed="1" x14ac:dyDescent="0.25">
      <c r="A36" s="9" t="s">
        <v>15</v>
      </c>
      <c r="B36" s="9"/>
      <c r="C36" s="279">
        <v>23</v>
      </c>
      <c r="D36" s="140">
        <v>12</v>
      </c>
      <c r="E36" s="86">
        <v>16</v>
      </c>
      <c r="F36" s="125"/>
    </row>
    <row r="37" spans="1:6" s="19" customFormat="1" ht="15" hidden="1" customHeight="1" outlineLevel="1" thickBot="1" x14ac:dyDescent="0.3">
      <c r="A37" s="12" t="s">
        <v>3</v>
      </c>
      <c r="B37" s="20"/>
      <c r="C37" s="293">
        <f>C34+C36</f>
        <v>204</v>
      </c>
      <c r="D37" s="182">
        <f>D34+D36</f>
        <v>176</v>
      </c>
      <c r="E37" s="190">
        <f>E34+E36</f>
        <v>182</v>
      </c>
      <c r="F37" s="125"/>
    </row>
    <row r="38" spans="1:6" s="19" customFormat="1" ht="15" hidden="1" customHeight="1" outlineLevel="1" thickTop="1" thickBot="1" x14ac:dyDescent="0.3">
      <c r="A38" s="13" t="s">
        <v>1</v>
      </c>
      <c r="B38" s="13"/>
      <c r="C38" s="294">
        <f>(C37-D37)/D37</f>
        <v>0.15909090909090909</v>
      </c>
      <c r="D38" s="184">
        <f>(D37-E37)/E37</f>
        <v>-3.2967032967032968E-2</v>
      </c>
      <c r="E38" s="90"/>
      <c r="F38" s="126"/>
    </row>
    <row r="39" spans="1:6" s="19" customFormat="1" ht="15" customHeight="1" collapsed="1" x14ac:dyDescent="0.25">
      <c r="A39" s="9" t="s">
        <v>16</v>
      </c>
      <c r="B39" s="9"/>
      <c r="C39" s="279">
        <v>9</v>
      </c>
      <c r="D39" s="140">
        <v>25</v>
      </c>
      <c r="E39" s="86">
        <v>18</v>
      </c>
      <c r="F39" s="125"/>
    </row>
    <row r="40" spans="1:6" s="19" customFormat="1" ht="15" hidden="1" customHeight="1" outlineLevel="1" thickBot="1" x14ac:dyDescent="0.3">
      <c r="A40" s="12" t="s">
        <v>3</v>
      </c>
      <c r="B40" s="20"/>
      <c r="C40" s="293">
        <f>C37+C39</f>
        <v>213</v>
      </c>
      <c r="D40" s="182">
        <f>D37+D39</f>
        <v>201</v>
      </c>
      <c r="E40" s="190">
        <f>E37+E39</f>
        <v>200</v>
      </c>
      <c r="F40" s="125"/>
    </row>
    <row r="41" spans="1:6" s="19" customFormat="1" ht="15" hidden="1" customHeight="1" outlineLevel="1" thickTop="1" thickBot="1" x14ac:dyDescent="0.3">
      <c r="A41" s="13" t="s">
        <v>1</v>
      </c>
      <c r="B41" s="13"/>
      <c r="C41" s="294">
        <f>(C40-D40)/D40</f>
        <v>5.9701492537313432E-2</v>
      </c>
      <c r="D41" s="184">
        <f>(D40-E40)/E40</f>
        <v>5.0000000000000001E-3</v>
      </c>
      <c r="E41" s="90"/>
      <c r="F41" s="126"/>
    </row>
    <row r="42" spans="1:6" s="19" customFormat="1" ht="15" customHeight="1" collapsed="1" x14ac:dyDescent="0.25">
      <c r="A42" s="9" t="s">
        <v>17</v>
      </c>
      <c r="B42" s="9"/>
      <c r="C42" s="279">
        <v>20</v>
      </c>
      <c r="D42" s="140">
        <v>24</v>
      </c>
      <c r="E42" s="86">
        <v>11</v>
      </c>
      <c r="F42" s="125"/>
    </row>
    <row r="43" spans="1:6" s="19" customFormat="1" ht="15" hidden="1" customHeight="1" outlineLevel="1" thickBot="1" x14ac:dyDescent="0.3">
      <c r="A43" s="12" t="s">
        <v>3</v>
      </c>
      <c r="B43" s="20"/>
      <c r="C43" s="293">
        <f>C40+C42</f>
        <v>233</v>
      </c>
      <c r="D43" s="182">
        <f>D40+D42</f>
        <v>225</v>
      </c>
      <c r="E43" s="190">
        <f>E40+E42</f>
        <v>211</v>
      </c>
      <c r="F43" s="125"/>
    </row>
    <row r="44" spans="1:6" s="19" customFormat="1" ht="15" hidden="1" customHeight="1" outlineLevel="1" thickTop="1" thickBot="1" x14ac:dyDescent="0.3">
      <c r="A44" s="13" t="s">
        <v>1</v>
      </c>
      <c r="B44" s="13"/>
      <c r="C44" s="294">
        <f>(C43-D43)/D43</f>
        <v>3.5555555555555556E-2</v>
      </c>
      <c r="D44" s="184">
        <f>(D43-E43)/E43</f>
        <v>6.6350710900473939E-2</v>
      </c>
      <c r="E44" s="90"/>
      <c r="F44" s="126"/>
    </row>
    <row r="45" spans="1:6" s="19" customFormat="1" ht="15" customHeight="1" collapsed="1" thickBot="1" x14ac:dyDescent="0.3">
      <c r="A45" s="9" t="s">
        <v>20</v>
      </c>
      <c r="B45" s="9"/>
      <c r="C45" s="279">
        <v>9</v>
      </c>
      <c r="D45" s="140">
        <v>12</v>
      </c>
      <c r="E45" s="86">
        <v>7</v>
      </c>
      <c r="F45" s="125"/>
    </row>
    <row r="46" spans="1:6" s="19" customFormat="1" ht="15" hidden="1" customHeight="1" outlineLevel="1" x14ac:dyDescent="0.25">
      <c r="A46" s="12" t="s">
        <v>3</v>
      </c>
      <c r="B46" s="141"/>
      <c r="C46" s="141"/>
      <c r="D46" s="142"/>
      <c r="E46" s="94"/>
      <c r="F46" s="125"/>
    </row>
    <row r="47" spans="1:6" s="19" customFormat="1" ht="15" hidden="1" customHeight="1" outlineLevel="1" thickBot="1" x14ac:dyDescent="0.3">
      <c r="A47" s="20" t="s">
        <v>1</v>
      </c>
      <c r="B47" s="141"/>
      <c r="C47" s="141"/>
      <c r="D47" s="142"/>
      <c r="E47" s="90"/>
      <c r="F47" s="126"/>
    </row>
    <row r="48" spans="1:6" s="19" customFormat="1" ht="15" customHeight="1" collapsed="1" thickBot="1" x14ac:dyDescent="0.3">
      <c r="A48" s="303"/>
      <c r="B48" s="304"/>
      <c r="C48" s="304"/>
      <c r="D48" s="305"/>
      <c r="E48" s="306"/>
      <c r="F48" s="125"/>
    </row>
    <row r="49" spans="1:16" s="19" customFormat="1" ht="15" hidden="1" customHeight="1" outlineLevel="1" thickBot="1" x14ac:dyDescent="0.3">
      <c r="A49" s="12" t="s">
        <v>21</v>
      </c>
      <c r="B49" s="141"/>
      <c r="C49" s="141"/>
      <c r="D49" s="141"/>
      <c r="E49" s="93">
        <f t="shared" ref="E49" si="0">E46+E48</f>
        <v>0</v>
      </c>
      <c r="F49" s="125"/>
    </row>
    <row r="50" spans="1:16" s="19" customFormat="1" ht="15" hidden="1" customHeight="1" outlineLevel="1" thickTop="1" x14ac:dyDescent="0.25">
      <c r="A50" s="20" t="s">
        <v>1</v>
      </c>
      <c r="B50" s="141"/>
      <c r="C50" s="141"/>
      <c r="D50" s="141"/>
      <c r="E50" s="130" t="e">
        <f>IF(OR(#REF!=0,E48=0),"-",(E49-#REF!)/#REF!)</f>
        <v>#REF!</v>
      </c>
      <c r="F50" s="127"/>
    </row>
    <row r="51" spans="1:16" s="19" customFormat="1" ht="20.45" customHeight="1" collapsed="1" thickTop="1" x14ac:dyDescent="0.25">
      <c r="A51" s="115" t="s">
        <v>0</v>
      </c>
      <c r="B51" s="122">
        <f>B6+B9+B12+B15+B18+B21+B24+B27+B30+B33+B36+B39+B42+B45+B48</f>
        <v>130</v>
      </c>
      <c r="C51" s="122">
        <f>C6+C9+C12+C15+C18+C21+C24+C27+C30+C33+C36+C39+C42+C45+C48</f>
        <v>242</v>
      </c>
      <c r="D51" s="122">
        <f>D6+D9+D12+D15+D18+D21+D24+D27+D30+D33+D36+D39+D42+D45+D48</f>
        <v>237</v>
      </c>
      <c r="E51" s="122">
        <f>E6+E9+E12+E15+E18+E21+E24+E27+E30+E33+E36+E39+E42+E45+E48</f>
        <v>218</v>
      </c>
      <c r="F51" s="128"/>
    </row>
    <row r="52" spans="1:16" ht="20.45" customHeight="1" outlineLevel="1" thickBot="1" x14ac:dyDescent="0.35">
      <c r="A52" s="22" t="s">
        <v>1</v>
      </c>
      <c r="B52" s="22"/>
      <c r="C52" s="253">
        <f>IF(C45&lt;&gt;"",(C51-D51)/D51,"")</f>
        <v>2.1097046413502109E-2</v>
      </c>
      <c r="D52" s="253">
        <f>IF(D45&lt;&gt;"",(D51-E51)/E51,"")</f>
        <v>8.7155963302752298E-2</v>
      </c>
      <c r="E52" s="116"/>
      <c r="F52" s="129"/>
      <c r="P52" s="6"/>
    </row>
    <row r="53" spans="1:16" ht="14.25" customHeight="1" x14ac:dyDescent="0.25">
      <c r="H53" s="8"/>
      <c r="I53" s="8"/>
      <c r="P53" s="6"/>
    </row>
    <row r="54" spans="1:16" x14ac:dyDescent="0.25">
      <c r="C54" s="6" t="s">
        <v>22</v>
      </c>
      <c r="H54" s="8"/>
      <c r="I54" s="8"/>
      <c r="P54" s="6"/>
    </row>
    <row r="55" spans="1:16" x14ac:dyDescent="0.25">
      <c r="H55" s="8"/>
      <c r="I55" s="8"/>
      <c r="P55" s="6"/>
    </row>
    <row r="56" spans="1:16" x14ac:dyDescent="0.25">
      <c r="H56" s="8"/>
      <c r="I56" s="8"/>
      <c r="P56" s="6"/>
    </row>
    <row r="57" spans="1:16" x14ac:dyDescent="0.25">
      <c r="H57" s="8"/>
      <c r="I57" s="8"/>
      <c r="P57" s="6"/>
    </row>
    <row r="58" spans="1:16" x14ac:dyDescent="0.25">
      <c r="H58" s="8"/>
      <c r="I58" s="8"/>
      <c r="P58" s="6"/>
    </row>
    <row r="59" spans="1:16" x14ac:dyDescent="0.25">
      <c r="H59" s="8"/>
      <c r="I59" s="8"/>
      <c r="P59" s="6"/>
    </row>
    <row r="60" spans="1:16" x14ac:dyDescent="0.25">
      <c r="H60" s="8"/>
      <c r="I60" s="8"/>
      <c r="P60" s="6"/>
    </row>
    <row r="61" spans="1:16" x14ac:dyDescent="0.25">
      <c r="H61" s="8"/>
      <c r="I61" s="8"/>
      <c r="P61" s="6"/>
    </row>
    <row r="62" spans="1:16" x14ac:dyDescent="0.25">
      <c r="H62" s="8"/>
      <c r="I62" s="8"/>
      <c r="P62" s="6"/>
    </row>
    <row r="63" spans="1:16" x14ac:dyDescent="0.25">
      <c r="H63" s="8"/>
      <c r="I63" s="8"/>
      <c r="P63" s="6"/>
    </row>
    <row r="64" spans="1:16" x14ac:dyDescent="0.25">
      <c r="H64" s="8"/>
      <c r="I64" s="8"/>
      <c r="P64" s="6"/>
    </row>
    <row r="65" spans="8:16" x14ac:dyDescent="0.25">
      <c r="H65" s="8"/>
      <c r="I65" s="8"/>
      <c r="P65" s="6"/>
    </row>
    <row r="66" spans="8:16" x14ac:dyDescent="0.25">
      <c r="H66" s="8"/>
      <c r="I66" s="8"/>
      <c r="P66" s="6"/>
    </row>
    <row r="67" spans="8:16" x14ac:dyDescent="0.25">
      <c r="H67" s="8"/>
      <c r="I67" s="8"/>
      <c r="P67" s="6"/>
    </row>
    <row r="68" spans="8:16" x14ac:dyDescent="0.25">
      <c r="P68" s="6"/>
    </row>
    <row r="69" spans="8:16" x14ac:dyDescent="0.25">
      <c r="H69" s="8"/>
      <c r="I69" s="8"/>
      <c r="P69" s="6"/>
    </row>
  </sheetData>
  <mergeCells count="2">
    <mergeCell ref="A1:O1"/>
    <mergeCell ref="A3:O3"/>
  </mergeCells>
  <conditionalFormatting sqref="B51:F51">
    <cfRule type="dataBar" priority="2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{7D70E0CE-56DF-4EDB-A62E-164EAB0548B1}</x14:id>
        </ext>
      </extLst>
    </cfRule>
  </conditionalFormatting>
  <conditionalFormatting sqref="E7:F7">
    <cfRule type="dataBar" priority="20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{7116B0C3-7F03-4C39-AC8A-EF1180473A9D}</x14:id>
        </ext>
      </extLst>
    </cfRule>
  </conditionalFormatting>
  <conditionalFormatting sqref="E46:F46">
    <cfRule type="dataBar" priority="21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{1E63D551-DD62-4DF2-9865-07B03D695ADA}</x14:id>
        </ext>
      </extLst>
    </cfRule>
  </conditionalFormatting>
  <conditionalFormatting sqref="E49:F49">
    <cfRule type="dataBar" priority="21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{57137C4D-A310-40B4-9DE1-C27E346E0097}</x14:id>
        </ext>
      </extLst>
    </cfRule>
  </conditionalFormatting>
  <conditionalFormatting sqref="F10">
    <cfRule type="dataBar" priority="20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{61CC2C73-B4ED-4D84-BA5F-11D98C699196}</x14:id>
        </ext>
      </extLst>
    </cfRule>
  </conditionalFormatting>
  <conditionalFormatting sqref="F13">
    <cfRule type="dataBar" priority="20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{7A4B97F1-71DB-4E0F-8415-752F04A658E1}</x14:id>
        </ext>
      </extLst>
    </cfRule>
  </conditionalFormatting>
  <conditionalFormatting sqref="F16">
    <cfRule type="dataBar" priority="20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{0267648D-835E-439A-94E5-A050C70BA266}</x14:id>
        </ext>
      </extLst>
    </cfRule>
  </conditionalFormatting>
  <conditionalFormatting sqref="F19">
    <cfRule type="dataBar" priority="20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{6DE9137C-42EA-4066-BB0B-EFA5C082D6B1}</x14:id>
        </ext>
      </extLst>
    </cfRule>
  </conditionalFormatting>
  <conditionalFormatting sqref="F22">
    <cfRule type="dataBar" priority="21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{4F5B907E-AF8F-4A4D-9334-E6D827E1021E}</x14:id>
        </ext>
      </extLst>
    </cfRule>
  </conditionalFormatting>
  <conditionalFormatting sqref="F25">
    <cfRule type="dataBar" priority="21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{8D0FFBE4-EBBA-4A15-B411-402C56EB7AE7}</x14:id>
        </ext>
      </extLst>
    </cfRule>
  </conditionalFormatting>
  <conditionalFormatting sqref="F28">
    <cfRule type="dataBar" priority="21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{9E7A16F1-56C7-462C-BE21-313447A07F9D}</x14:id>
        </ext>
      </extLst>
    </cfRule>
  </conditionalFormatting>
  <conditionalFormatting sqref="F31">
    <cfRule type="dataBar" priority="21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{6FB7AEF8-1A12-4B47-A3F5-D43EA9A55560}</x14:id>
        </ext>
      </extLst>
    </cfRule>
  </conditionalFormatting>
  <conditionalFormatting sqref="F34">
    <cfRule type="dataBar" priority="21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{D9D2268B-F0A0-40C7-A554-39D2F10ED3B1}</x14:id>
        </ext>
      </extLst>
    </cfRule>
  </conditionalFormatting>
  <conditionalFormatting sqref="F37">
    <cfRule type="dataBar" priority="21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{3074AF5A-4898-4A48-8091-B83E7CA2F550}</x14:id>
        </ext>
      </extLst>
    </cfRule>
  </conditionalFormatting>
  <conditionalFormatting sqref="F40">
    <cfRule type="dataBar" priority="21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{7A1A8CBD-254E-42D1-9A91-D077AFE4266A}</x14:id>
        </ext>
      </extLst>
    </cfRule>
  </conditionalFormatting>
  <conditionalFormatting sqref="F43">
    <cfRule type="dataBar" priority="21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{ACE86134-E6E8-48AE-AC81-02746EBEBBAD}</x14:id>
        </ext>
      </extLst>
    </cfRule>
  </conditionalFormatting>
  <pageMargins left="0.7" right="0.7" top="0.75" bottom="0.75" header="0.3" footer="0.3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70E0CE-56DF-4EDB-A62E-164EAB054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B51:F51</xm:sqref>
        </x14:conditionalFormatting>
        <x14:conditionalFormatting xmlns:xm="http://schemas.microsoft.com/office/excel/2006/main">
          <x14:cfRule type="dataBar" id="{7116B0C3-7F03-4C39-AC8A-EF1180473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E7:F7</xm:sqref>
        </x14:conditionalFormatting>
        <x14:conditionalFormatting xmlns:xm="http://schemas.microsoft.com/office/excel/2006/main">
          <x14:cfRule type="dataBar" id="{1E63D551-DD62-4DF2-9865-07B03D695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E46:F46</xm:sqref>
        </x14:conditionalFormatting>
        <x14:conditionalFormatting xmlns:xm="http://schemas.microsoft.com/office/excel/2006/main">
          <x14:cfRule type="dataBar" id="{57137C4D-A310-40B4-9DE1-C27E346E00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E49:F49</xm:sqref>
        </x14:conditionalFormatting>
        <x14:conditionalFormatting xmlns:xm="http://schemas.microsoft.com/office/excel/2006/main">
          <x14:cfRule type="dataBar" id="{61CC2C73-B4ED-4D84-BA5F-11D98C699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F10</xm:sqref>
        </x14:conditionalFormatting>
        <x14:conditionalFormatting xmlns:xm="http://schemas.microsoft.com/office/excel/2006/main">
          <x14:cfRule type="dataBar" id="{7A4B97F1-71DB-4E0F-8415-752F04A658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0267648D-835E-439A-94E5-A050C70BA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6DE9137C-42EA-4066-BB0B-EFA5C082D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</xm:sqref>
        </x14:conditionalFormatting>
        <x14:conditionalFormatting xmlns:xm="http://schemas.microsoft.com/office/excel/2006/main">
          <x14:cfRule type="dataBar" id="{4F5B907E-AF8F-4A4D-9334-E6D827E102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8D0FFBE4-EBBA-4A15-B411-402C56EB7A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F25</xm:sqref>
        </x14:conditionalFormatting>
        <x14:conditionalFormatting xmlns:xm="http://schemas.microsoft.com/office/excel/2006/main">
          <x14:cfRule type="dataBar" id="{9E7A16F1-56C7-462C-BE21-313447A07F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</xm:sqref>
        </x14:conditionalFormatting>
        <x14:conditionalFormatting xmlns:xm="http://schemas.microsoft.com/office/excel/2006/main">
          <x14:cfRule type="dataBar" id="{6FB7AEF8-1A12-4B47-A3F5-D43EA9A555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F31</xm:sqref>
        </x14:conditionalFormatting>
        <x14:conditionalFormatting xmlns:xm="http://schemas.microsoft.com/office/excel/2006/main">
          <x14:cfRule type="dataBar" id="{D9D2268B-F0A0-40C7-A554-39D2F10ED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F34</xm:sqref>
        </x14:conditionalFormatting>
        <x14:conditionalFormatting xmlns:xm="http://schemas.microsoft.com/office/excel/2006/main">
          <x14:cfRule type="dataBar" id="{3074AF5A-4898-4A48-8091-B83E7CA2F5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</xm:sqref>
        </x14:conditionalFormatting>
        <x14:conditionalFormatting xmlns:xm="http://schemas.microsoft.com/office/excel/2006/main">
          <x14:cfRule type="dataBar" id="{7A1A8CBD-254E-42D1-9A91-D077AFE426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F40</xm:sqref>
        </x14:conditionalFormatting>
        <x14:conditionalFormatting xmlns:xm="http://schemas.microsoft.com/office/excel/2006/main">
          <x14:cfRule type="dataBar" id="{ACE86134-E6E8-48AE-AC81-02746EBEBB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343B-C6E1-4B7F-AA49-CE75F21BBB2D}">
  <sheetPr>
    <pageSetUpPr fitToPage="1"/>
  </sheetPr>
  <dimension ref="A1:X69"/>
  <sheetViews>
    <sheetView zoomScale="106" workbookViewId="0">
      <selection activeCell="B36" sqref="B36"/>
    </sheetView>
  </sheetViews>
  <sheetFormatPr baseColWidth="10" defaultColWidth="11.42578125" defaultRowHeight="15" outlineLevelRow="1" x14ac:dyDescent="0.25"/>
  <cols>
    <col min="1" max="1" width="30.7109375" style="6" customWidth="1"/>
    <col min="2" max="6" width="11.7109375" style="6" customWidth="1"/>
    <col min="7" max="8" width="14.5703125" style="6" customWidth="1"/>
    <col min="9" max="9" width="11.7109375" style="6" customWidth="1"/>
    <col min="10" max="10" width="11.7109375" style="123" customWidth="1"/>
    <col min="11" max="17" width="11.7109375" style="6" customWidth="1"/>
    <col min="18" max="19" width="11.42578125" style="6"/>
    <col min="20" max="20" width="13.140625" style="8" customWidth="1"/>
    <col min="21" max="16384" width="11.42578125" style="6"/>
  </cols>
  <sheetData>
    <row r="1" spans="1:24" ht="36" x14ac:dyDescent="0.25">
      <c r="A1" s="342" t="s">
        <v>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7"/>
      <c r="U1" s="7"/>
      <c r="V1" s="7"/>
      <c r="W1" s="7"/>
      <c r="X1" s="7"/>
    </row>
    <row r="3" spans="1:24" ht="30" customHeight="1" x14ac:dyDescent="0.25">
      <c r="A3" s="133" t="s">
        <v>26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24" ht="20.100000000000001" customHeight="1" thickBot="1" x14ac:dyDescent="0.3"/>
    <row r="5" spans="1:24" s="5" customFormat="1" ht="21.75" thickBot="1" x14ac:dyDescent="0.3">
      <c r="B5" s="280">
        <v>2026</v>
      </c>
      <c r="C5" s="280">
        <v>2025</v>
      </c>
      <c r="D5" s="134">
        <v>2024</v>
      </c>
      <c r="E5" s="17">
        <v>2023</v>
      </c>
      <c r="F5" s="224">
        <v>2022</v>
      </c>
      <c r="G5" s="118">
        <v>2021</v>
      </c>
      <c r="J5" s="124"/>
    </row>
    <row r="6" spans="1:24" s="19" customFormat="1" ht="15" customHeight="1" x14ac:dyDescent="0.25">
      <c r="A6" s="11" t="s">
        <v>5</v>
      </c>
      <c r="B6" s="310">
        <v>9</v>
      </c>
      <c r="C6" s="281">
        <v>8</v>
      </c>
      <c r="D6" s="137">
        <v>4</v>
      </c>
      <c r="E6" s="92">
        <v>18</v>
      </c>
      <c r="F6" s="97">
        <v>5</v>
      </c>
      <c r="G6" s="23">
        <v>0</v>
      </c>
      <c r="J6" s="125"/>
    </row>
    <row r="7" spans="1:24" s="19" customFormat="1" ht="15" hidden="1" customHeight="1" outlineLevel="1" thickBot="1" x14ac:dyDescent="0.3">
      <c r="A7" s="12" t="s">
        <v>3</v>
      </c>
      <c r="B7" s="140">
        <f>B6</f>
        <v>9</v>
      </c>
      <c r="C7" s="140">
        <f>C6</f>
        <v>8</v>
      </c>
      <c r="D7" s="140">
        <f>D6</f>
        <v>4</v>
      </c>
      <c r="E7" s="88">
        <f>E6</f>
        <v>18</v>
      </c>
      <c r="F7" s="218">
        <f>F6</f>
        <v>5</v>
      </c>
      <c r="G7" s="119">
        <v>0</v>
      </c>
      <c r="J7" s="125"/>
    </row>
    <row r="8" spans="1:24" s="19" customFormat="1" ht="15" hidden="1" customHeight="1" outlineLevel="1" thickTop="1" thickBot="1" x14ac:dyDescent="0.3">
      <c r="A8" s="13" t="s">
        <v>1</v>
      </c>
      <c r="B8" s="154">
        <f>(B7-C7)/C7</f>
        <v>0.125</v>
      </c>
      <c r="C8" s="154">
        <f>(C7-D7)/D7</f>
        <v>1</v>
      </c>
      <c r="D8" s="154">
        <f>(D7-E7)/E7</f>
        <v>-0.77777777777777779</v>
      </c>
      <c r="E8" s="163">
        <f>(E7-F7)/F7</f>
        <v>2.6</v>
      </c>
      <c r="F8" s="219"/>
      <c r="G8" s="120" t="e">
        <v>#REF!</v>
      </c>
      <c r="J8" s="126"/>
    </row>
    <row r="9" spans="1:24" s="19" customFormat="1" ht="15" customHeight="1" collapsed="1" x14ac:dyDescent="0.25">
      <c r="A9" s="9" t="s">
        <v>6</v>
      </c>
      <c r="B9" s="9">
        <v>31</v>
      </c>
      <c r="C9" s="279">
        <v>28</v>
      </c>
      <c r="D9" s="140">
        <v>33</v>
      </c>
      <c r="E9" s="92">
        <v>31</v>
      </c>
      <c r="F9" s="99">
        <v>16</v>
      </c>
      <c r="G9" s="28">
        <v>1</v>
      </c>
      <c r="J9" s="125"/>
    </row>
    <row r="10" spans="1:24" s="19" customFormat="1" ht="15" hidden="1" customHeight="1" outlineLevel="1" thickBot="1" x14ac:dyDescent="0.3">
      <c r="A10" s="156" t="s">
        <v>3</v>
      </c>
      <c r="B10" s="159">
        <f>B7+B9</f>
        <v>40</v>
      </c>
      <c r="C10" s="159">
        <f>C7+C9</f>
        <v>36</v>
      </c>
      <c r="D10" s="159">
        <f>D7+D9</f>
        <v>37</v>
      </c>
      <c r="E10" s="170">
        <f>E7+E9</f>
        <v>49</v>
      </c>
      <c r="F10" s="220">
        <f>F6+F9</f>
        <v>21</v>
      </c>
      <c r="G10" s="119">
        <v>1</v>
      </c>
      <c r="J10" s="125"/>
    </row>
    <row r="11" spans="1:24" s="19" customFormat="1" ht="15" hidden="1" customHeight="1" outlineLevel="1" thickTop="1" thickBot="1" x14ac:dyDescent="0.3">
      <c r="A11" s="13" t="s">
        <v>1</v>
      </c>
      <c r="B11" s="154">
        <f>(B10-C10)/C10</f>
        <v>0.1111111111111111</v>
      </c>
      <c r="C11" s="154">
        <f>(C10-D10)/D10</f>
        <v>-2.7027027027027029E-2</v>
      </c>
      <c r="D11" s="154">
        <f>(D10-E10)/E10</f>
        <v>-0.24489795918367346</v>
      </c>
      <c r="E11" s="169">
        <f>(E10-F10)/F10</f>
        <v>1.3333333333333333</v>
      </c>
      <c r="F11" s="221"/>
      <c r="G11" s="120" t="e">
        <v>#REF!</v>
      </c>
      <c r="J11" s="126"/>
    </row>
    <row r="12" spans="1:24" s="19" customFormat="1" ht="15" customHeight="1" collapsed="1" x14ac:dyDescent="0.25">
      <c r="A12" s="9" t="s">
        <v>7</v>
      </c>
      <c r="B12" s="9">
        <v>36</v>
      </c>
      <c r="C12" s="279">
        <v>51</v>
      </c>
      <c r="D12" s="140">
        <v>56</v>
      </c>
      <c r="E12" s="86">
        <v>49</v>
      </c>
      <c r="F12" s="213">
        <v>51</v>
      </c>
      <c r="G12" s="28">
        <v>0</v>
      </c>
      <c r="J12" s="125"/>
    </row>
    <row r="13" spans="1:24" s="19" customFormat="1" ht="15" hidden="1" customHeight="1" outlineLevel="1" thickBot="1" x14ac:dyDescent="0.3">
      <c r="A13" s="12" t="s">
        <v>3</v>
      </c>
      <c r="B13" s="142">
        <f>B12+B10</f>
        <v>76</v>
      </c>
      <c r="C13" s="142">
        <f>C12+C10</f>
        <v>87</v>
      </c>
      <c r="D13" s="142">
        <f>D12+D10</f>
        <v>93</v>
      </c>
      <c r="E13" s="187">
        <f>E6+E9+E12</f>
        <v>98</v>
      </c>
      <c r="F13" s="218">
        <f>F10+F12</f>
        <v>72</v>
      </c>
      <c r="G13" s="119">
        <v>1</v>
      </c>
      <c r="J13" s="125"/>
    </row>
    <row r="14" spans="1:24" s="19" customFormat="1" ht="15" hidden="1" customHeight="1" outlineLevel="1" thickTop="1" thickBot="1" x14ac:dyDescent="0.3">
      <c r="A14" s="13" t="s">
        <v>1</v>
      </c>
      <c r="B14" s="188">
        <f>(B13-C13)/C13</f>
        <v>-0.12643678160919541</v>
      </c>
      <c r="C14" s="188">
        <f>(C13-D13)/D13</f>
        <v>-6.4516129032258063E-2</v>
      </c>
      <c r="D14" s="188">
        <f>(D13-E13)/E13</f>
        <v>-5.1020408163265307E-2</v>
      </c>
      <c r="E14" s="169">
        <f>(E13-F13)/F13</f>
        <v>0.3611111111111111</v>
      </c>
      <c r="F14" s="221"/>
      <c r="G14" s="120" t="e">
        <v>#REF!</v>
      </c>
      <c r="J14" s="126"/>
    </row>
    <row r="15" spans="1:24" s="19" customFormat="1" ht="15" customHeight="1" collapsed="1" x14ac:dyDescent="0.25">
      <c r="A15" s="9" t="s">
        <v>8</v>
      </c>
      <c r="B15" s="9">
        <v>52</v>
      </c>
      <c r="C15" s="279">
        <v>55</v>
      </c>
      <c r="D15" s="140">
        <v>67</v>
      </c>
      <c r="E15" s="192">
        <v>55</v>
      </c>
      <c r="F15" s="99">
        <v>57</v>
      </c>
      <c r="G15" s="28">
        <v>13</v>
      </c>
      <c r="J15" s="125"/>
    </row>
    <row r="16" spans="1:24" s="19" customFormat="1" ht="15" hidden="1" customHeight="1" outlineLevel="1" thickBot="1" x14ac:dyDescent="0.3">
      <c r="A16" s="156" t="s">
        <v>3</v>
      </c>
      <c r="B16" s="297">
        <f>B15+B13</f>
        <v>128</v>
      </c>
      <c r="C16" s="297">
        <f>C15+C13</f>
        <v>142</v>
      </c>
      <c r="D16" s="295">
        <f>D15+D13</f>
        <v>160</v>
      </c>
      <c r="E16" s="225">
        <f>E15+E13</f>
        <v>153</v>
      </c>
      <c r="F16" s="222">
        <f>F15+F13</f>
        <v>129</v>
      </c>
      <c r="G16" s="119">
        <v>14</v>
      </c>
      <c r="J16" s="125"/>
    </row>
    <row r="17" spans="1:11" s="19" customFormat="1" ht="15" hidden="1" customHeight="1" outlineLevel="1" thickTop="1" thickBot="1" x14ac:dyDescent="0.3">
      <c r="A17" s="157" t="s">
        <v>1</v>
      </c>
      <c r="B17" s="298">
        <f>(B16-C16)/C16</f>
        <v>-9.8591549295774641E-2</v>
      </c>
      <c r="C17" s="298">
        <f>(C16-D16)/D16</f>
        <v>-0.1125</v>
      </c>
      <c r="D17" s="296">
        <f>(D16-E16)/E16</f>
        <v>4.5751633986928102E-2</v>
      </c>
      <c r="E17" s="226">
        <f>(E16-F16)/F16</f>
        <v>0.18604651162790697</v>
      </c>
      <c r="F17" s="223">
        <f>(F16-G16)/G16</f>
        <v>8.2142857142857135</v>
      </c>
      <c r="G17" s="120" t="e">
        <v>#REF!</v>
      </c>
      <c r="J17" s="126"/>
    </row>
    <row r="18" spans="1:11" s="19" customFormat="1" ht="15" customHeight="1" collapsed="1" x14ac:dyDescent="0.25">
      <c r="A18" s="9" t="s">
        <v>9</v>
      </c>
      <c r="B18" s="310">
        <v>47</v>
      </c>
      <c r="C18" s="281">
        <v>58</v>
      </c>
      <c r="D18" s="140">
        <v>67</v>
      </c>
      <c r="E18" s="192">
        <v>70</v>
      </c>
      <c r="F18" s="99">
        <v>57</v>
      </c>
      <c r="G18" s="28">
        <v>33</v>
      </c>
      <c r="J18" s="125"/>
    </row>
    <row r="19" spans="1:11" s="19" customFormat="1" ht="15" hidden="1" customHeight="1" outlineLevel="1" thickBot="1" x14ac:dyDescent="0.3">
      <c r="A19" s="12" t="s">
        <v>3</v>
      </c>
      <c r="B19" s="299">
        <f>B18+B16</f>
        <v>175</v>
      </c>
      <c r="C19" s="299">
        <f>C18+C16</f>
        <v>200</v>
      </c>
      <c r="D19" s="142">
        <f>D18+D16</f>
        <v>227</v>
      </c>
      <c r="E19" s="225">
        <f>E18+E16</f>
        <v>223</v>
      </c>
      <c r="F19" s="227">
        <f>F18+F16</f>
        <v>186</v>
      </c>
      <c r="G19" s="119">
        <v>47</v>
      </c>
      <c r="J19" s="125"/>
    </row>
    <row r="20" spans="1:11" s="19" customFormat="1" ht="15" hidden="1" customHeight="1" outlineLevel="1" thickTop="1" thickBot="1" x14ac:dyDescent="0.3">
      <c r="A20" s="13" t="s">
        <v>1</v>
      </c>
      <c r="B20" s="300">
        <f>(B19-C19)/C19</f>
        <v>-0.125</v>
      </c>
      <c r="C20" s="300">
        <f>(C19-D19)/D19</f>
        <v>-0.11894273127753303</v>
      </c>
      <c r="D20" s="188">
        <f>(D19-E19)/E19</f>
        <v>1.7937219730941704E-2</v>
      </c>
      <c r="E20" s="226">
        <f>(E19-F19)/F19</f>
        <v>0.19892473118279569</v>
      </c>
      <c r="F20" s="228">
        <f>(F19-G19)/G19</f>
        <v>2.9574468085106385</v>
      </c>
      <c r="G20" s="120" t="e">
        <v>#REF!</v>
      </c>
      <c r="J20" s="126"/>
    </row>
    <row r="21" spans="1:11" s="19" customFormat="1" ht="15" customHeight="1" collapsed="1" x14ac:dyDescent="0.25">
      <c r="A21" s="9" t="s">
        <v>10</v>
      </c>
      <c r="B21" s="9">
        <v>38</v>
      </c>
      <c r="C21" s="279">
        <v>42</v>
      </c>
      <c r="D21" s="140">
        <v>49</v>
      </c>
      <c r="E21" s="192">
        <v>42</v>
      </c>
      <c r="F21" s="213">
        <v>44</v>
      </c>
      <c r="G21" s="28">
        <v>23</v>
      </c>
      <c r="J21" s="125"/>
      <c r="K21" s="19" t="s">
        <v>22</v>
      </c>
    </row>
    <row r="22" spans="1:11" s="19" customFormat="1" ht="15" hidden="1" customHeight="1" outlineLevel="1" thickBot="1" x14ac:dyDescent="0.3">
      <c r="A22" s="12" t="s">
        <v>3</v>
      </c>
      <c r="B22" s="299">
        <f>B21+B19</f>
        <v>213</v>
      </c>
      <c r="C22" s="299">
        <f>C21+C19</f>
        <v>242</v>
      </c>
      <c r="D22" s="142">
        <f>D21+D19</f>
        <v>276</v>
      </c>
      <c r="E22" s="225">
        <f>E21+E19</f>
        <v>265</v>
      </c>
      <c r="F22" s="227">
        <f>F21+F19</f>
        <v>230</v>
      </c>
      <c r="G22" s="119">
        <v>70</v>
      </c>
      <c r="J22" s="125"/>
    </row>
    <row r="23" spans="1:11" s="19" customFormat="1" ht="15" hidden="1" customHeight="1" outlineLevel="1" thickTop="1" thickBot="1" x14ac:dyDescent="0.3">
      <c r="A23" s="13" t="s">
        <v>1</v>
      </c>
      <c r="B23" s="300">
        <f>(B22-C22)/C22</f>
        <v>-0.11983471074380166</v>
      </c>
      <c r="C23" s="300">
        <f>(C22-D22)/D22</f>
        <v>-0.12318840579710146</v>
      </c>
      <c r="D23" s="188">
        <f>(D22-E22)/E22</f>
        <v>4.1509433962264149E-2</v>
      </c>
      <c r="E23" s="226">
        <f>(E22-F22)/F22</f>
        <v>0.15217391304347827</v>
      </c>
      <c r="F23" s="228">
        <f>(F22-G22)/G22</f>
        <v>2.2857142857142856</v>
      </c>
      <c r="G23" s="120" t="e">
        <v>#REF!</v>
      </c>
      <c r="J23" s="126"/>
    </row>
    <row r="24" spans="1:11" s="19" customFormat="1" ht="15" customHeight="1" collapsed="1" x14ac:dyDescent="0.25">
      <c r="A24" s="9" t="s">
        <v>11</v>
      </c>
      <c r="B24" s="9">
        <v>4</v>
      </c>
      <c r="C24" s="279">
        <v>27</v>
      </c>
      <c r="D24" s="140">
        <v>35</v>
      </c>
      <c r="E24" s="86">
        <v>37</v>
      </c>
      <c r="F24" s="213">
        <v>36</v>
      </c>
      <c r="G24" s="28">
        <v>24</v>
      </c>
      <c r="J24" s="125"/>
    </row>
    <row r="25" spans="1:11" s="19" customFormat="1" ht="15" hidden="1" customHeight="1" outlineLevel="1" thickBot="1" x14ac:dyDescent="0.3">
      <c r="A25" s="12" t="s">
        <v>3</v>
      </c>
      <c r="B25" s="141"/>
      <c r="C25" s="299">
        <f>C24+C22</f>
        <v>269</v>
      </c>
      <c r="D25" s="142">
        <f>D24+D22</f>
        <v>311</v>
      </c>
      <c r="E25" s="225">
        <f>E24+E22</f>
        <v>302</v>
      </c>
      <c r="F25" s="227">
        <f>F24+F22</f>
        <v>266</v>
      </c>
      <c r="G25" s="119">
        <v>94</v>
      </c>
      <c r="J25" s="125"/>
    </row>
    <row r="26" spans="1:11" s="19" customFormat="1" ht="15" hidden="1" customHeight="1" outlineLevel="1" thickTop="1" thickBot="1" x14ac:dyDescent="0.3">
      <c r="A26" s="13" t="s">
        <v>1</v>
      </c>
      <c r="B26" s="157"/>
      <c r="C26" s="302">
        <f>(C25-D25)/D25</f>
        <v>-0.13504823151125403</v>
      </c>
      <c r="D26" s="188">
        <f>(D25-E25)/E25</f>
        <v>2.9801324503311258E-2</v>
      </c>
      <c r="E26" s="226">
        <f>(E25-F25)/F25</f>
        <v>0.13533834586466165</v>
      </c>
      <c r="F26" s="228">
        <f>(F25-G25)/G25</f>
        <v>1.8297872340425532</v>
      </c>
      <c r="G26" s="120" t="e">
        <v>#REF!</v>
      </c>
      <c r="J26" s="126"/>
    </row>
    <row r="27" spans="1:11" s="19" customFormat="1" ht="15" customHeight="1" collapsed="1" x14ac:dyDescent="0.25">
      <c r="A27" s="9" t="s">
        <v>12</v>
      </c>
      <c r="B27" s="9"/>
      <c r="C27" s="279">
        <v>29</v>
      </c>
      <c r="D27" s="140">
        <v>39</v>
      </c>
      <c r="E27" s="86">
        <v>26</v>
      </c>
      <c r="F27" s="213">
        <v>47</v>
      </c>
      <c r="G27" s="28">
        <v>23</v>
      </c>
      <c r="J27" s="125"/>
    </row>
    <row r="28" spans="1:11" s="19" customFormat="1" ht="15" hidden="1" customHeight="1" outlineLevel="1" thickBot="1" x14ac:dyDescent="0.3">
      <c r="A28" s="12" t="s">
        <v>3</v>
      </c>
      <c r="B28" s="141"/>
      <c r="C28" s="299">
        <f>C27+C25</f>
        <v>298</v>
      </c>
      <c r="D28" s="142">
        <f>D27+D25</f>
        <v>350</v>
      </c>
      <c r="E28" s="225">
        <f>E27+E25</f>
        <v>328</v>
      </c>
      <c r="F28" s="227">
        <f>F27+F25</f>
        <v>313</v>
      </c>
      <c r="G28" s="119">
        <v>117</v>
      </c>
      <c r="J28" s="125"/>
    </row>
    <row r="29" spans="1:11" s="19" customFormat="1" ht="15" hidden="1" customHeight="1" outlineLevel="1" thickTop="1" thickBot="1" x14ac:dyDescent="0.3">
      <c r="A29" s="13" t="s">
        <v>1</v>
      </c>
      <c r="B29" s="157"/>
      <c r="C29" s="302">
        <f>(C28-D28)/D28</f>
        <v>-0.14857142857142858</v>
      </c>
      <c r="D29" s="188">
        <f>(D28-E28)/E28</f>
        <v>6.7073170731707321E-2</v>
      </c>
      <c r="E29" s="226">
        <f>(E28-F28)/F28</f>
        <v>4.7923322683706068E-2</v>
      </c>
      <c r="F29" s="228">
        <f>(F28-G28)/G28</f>
        <v>1.6752136752136753</v>
      </c>
      <c r="G29" s="120" t="e">
        <v>#REF!</v>
      </c>
      <c r="J29" s="126"/>
    </row>
    <row r="30" spans="1:11" s="19" customFormat="1" ht="15" customHeight="1" collapsed="1" x14ac:dyDescent="0.25">
      <c r="A30" s="9" t="s">
        <v>13</v>
      </c>
      <c r="B30" s="9"/>
      <c r="C30" s="279">
        <v>43</v>
      </c>
      <c r="D30" s="140">
        <v>46</v>
      </c>
      <c r="E30" s="86">
        <v>62</v>
      </c>
      <c r="F30" s="213">
        <v>56</v>
      </c>
      <c r="G30" s="28">
        <v>63</v>
      </c>
      <c r="J30" s="125"/>
    </row>
    <row r="31" spans="1:11" s="19" customFormat="1" ht="15" hidden="1" customHeight="1" outlineLevel="1" thickBot="1" x14ac:dyDescent="0.3">
      <c r="A31" s="12" t="s">
        <v>3</v>
      </c>
      <c r="B31" s="141"/>
      <c r="C31" s="299">
        <f>C30+C28</f>
        <v>341</v>
      </c>
      <c r="D31" s="142">
        <f>D30+D28</f>
        <v>396</v>
      </c>
      <c r="E31" s="225">
        <f>E30+E28</f>
        <v>390</v>
      </c>
      <c r="F31" s="227">
        <f>F30+F28</f>
        <v>369</v>
      </c>
      <c r="G31" s="119">
        <v>180</v>
      </c>
      <c r="J31" s="125"/>
    </row>
    <row r="32" spans="1:11" s="19" customFormat="1" ht="15" hidden="1" customHeight="1" outlineLevel="1" thickTop="1" thickBot="1" x14ac:dyDescent="0.3">
      <c r="A32" s="13" t="s">
        <v>1</v>
      </c>
      <c r="B32" s="157"/>
      <c r="C32" s="302">
        <f>(C31-D31)/D31</f>
        <v>-0.1388888888888889</v>
      </c>
      <c r="D32" s="188">
        <f>(D31-E31)/E31</f>
        <v>1.5384615384615385E-2</v>
      </c>
      <c r="E32" s="226">
        <f>(E31-F31)/F31</f>
        <v>5.6910569105691054E-2</v>
      </c>
      <c r="F32" s="228">
        <f>(F31-G31)/G31</f>
        <v>1.05</v>
      </c>
      <c r="G32" s="120" t="e">
        <v>#REF!</v>
      </c>
      <c r="J32" s="126"/>
    </row>
    <row r="33" spans="1:10" s="19" customFormat="1" ht="15" customHeight="1" collapsed="1" x14ac:dyDescent="0.25">
      <c r="A33" s="9" t="s">
        <v>14</v>
      </c>
      <c r="B33" s="9"/>
      <c r="C33" s="279">
        <v>39</v>
      </c>
      <c r="D33" s="140">
        <v>42</v>
      </c>
      <c r="E33" s="86">
        <v>44</v>
      </c>
      <c r="F33" s="99">
        <v>46</v>
      </c>
      <c r="G33" s="28">
        <v>52</v>
      </c>
      <c r="J33" s="125"/>
    </row>
    <row r="34" spans="1:10" s="19" customFormat="1" ht="15" hidden="1" customHeight="1" outlineLevel="1" thickBot="1" x14ac:dyDescent="0.3">
      <c r="A34" s="12" t="s">
        <v>3</v>
      </c>
      <c r="B34" s="141"/>
      <c r="C34" s="299">
        <f>C33+C31</f>
        <v>380</v>
      </c>
      <c r="D34" s="142">
        <f>D33+D31</f>
        <v>438</v>
      </c>
      <c r="E34" s="225">
        <f>E33+E31</f>
        <v>434</v>
      </c>
      <c r="F34" s="227">
        <f>F33+F31</f>
        <v>415</v>
      </c>
      <c r="G34" s="119">
        <v>232</v>
      </c>
      <c r="J34" s="125"/>
    </row>
    <row r="35" spans="1:10" s="19" customFormat="1" ht="15" hidden="1" customHeight="1" outlineLevel="1" thickTop="1" thickBot="1" x14ac:dyDescent="0.3">
      <c r="A35" s="13" t="s">
        <v>1</v>
      </c>
      <c r="B35" s="157"/>
      <c r="C35" s="302">
        <f>(C34-D34)/D34</f>
        <v>-0.13242009132420091</v>
      </c>
      <c r="D35" s="188">
        <f>(D34-E34)/E34</f>
        <v>9.2165898617511521E-3</v>
      </c>
      <c r="E35" s="226">
        <f>(E34-F34)/F34</f>
        <v>4.5783132530120479E-2</v>
      </c>
      <c r="F35" s="228">
        <f>(F34-G34)/G34</f>
        <v>0.78879310344827591</v>
      </c>
      <c r="G35" s="120" t="e">
        <v>#REF!</v>
      </c>
      <c r="J35" s="126"/>
    </row>
    <row r="36" spans="1:10" s="19" customFormat="1" ht="14.25" customHeight="1" collapsed="1" x14ac:dyDescent="0.25">
      <c r="A36" s="9" t="s">
        <v>15</v>
      </c>
      <c r="B36" s="9"/>
      <c r="C36" s="279">
        <v>23</v>
      </c>
      <c r="D36" s="140">
        <v>38</v>
      </c>
      <c r="E36" s="86">
        <v>52</v>
      </c>
      <c r="F36" s="99">
        <v>55</v>
      </c>
      <c r="G36" s="28">
        <v>38</v>
      </c>
      <c r="J36" s="125"/>
    </row>
    <row r="37" spans="1:10" s="19" customFormat="1" ht="15" hidden="1" customHeight="1" outlineLevel="1" thickBot="1" x14ac:dyDescent="0.3">
      <c r="A37" s="12" t="s">
        <v>3</v>
      </c>
      <c r="B37" s="141"/>
      <c r="C37" s="299">
        <f>C36+C34</f>
        <v>403</v>
      </c>
      <c r="D37" s="142">
        <f>D36+D34</f>
        <v>476</v>
      </c>
      <c r="E37" s="225">
        <f>E36+E34</f>
        <v>486</v>
      </c>
      <c r="F37" s="227">
        <f>F36+F34</f>
        <v>470</v>
      </c>
      <c r="G37" s="119">
        <v>270</v>
      </c>
      <c r="J37" s="125"/>
    </row>
    <row r="38" spans="1:10" s="19" customFormat="1" ht="15" hidden="1" customHeight="1" outlineLevel="1" thickTop="1" thickBot="1" x14ac:dyDescent="0.3">
      <c r="A38" s="13" t="s">
        <v>1</v>
      </c>
      <c r="B38" s="157"/>
      <c r="C38" s="302">
        <f>(C37-D37)/D37</f>
        <v>-0.15336134453781514</v>
      </c>
      <c r="D38" s="240">
        <f>(D37-E37)/E37</f>
        <v>-2.0576131687242798E-2</v>
      </c>
      <c r="E38" s="226">
        <f>(E37-F37)/F37</f>
        <v>3.4042553191489362E-2</v>
      </c>
      <c r="F38" s="228">
        <f>(F37-G37)/G37</f>
        <v>0.7407407407407407</v>
      </c>
      <c r="G38" s="120" t="e">
        <v>#REF!</v>
      </c>
      <c r="J38" s="126"/>
    </row>
    <row r="39" spans="1:10" s="19" customFormat="1" ht="15" customHeight="1" collapsed="1" x14ac:dyDescent="0.25">
      <c r="A39" s="9" t="s">
        <v>16</v>
      </c>
      <c r="B39" s="9"/>
      <c r="C39" s="279">
        <v>26</v>
      </c>
      <c r="D39" s="140">
        <v>36</v>
      </c>
      <c r="E39" s="86">
        <v>36</v>
      </c>
      <c r="F39" s="99">
        <v>39</v>
      </c>
      <c r="G39" s="28">
        <v>38</v>
      </c>
      <c r="J39" s="125"/>
    </row>
    <row r="40" spans="1:10" s="19" customFormat="1" ht="15" hidden="1" customHeight="1" outlineLevel="1" thickBot="1" x14ac:dyDescent="0.3">
      <c r="A40" s="12" t="s">
        <v>3</v>
      </c>
      <c r="B40" s="141"/>
      <c r="C40" s="299">
        <f>C39+C37</f>
        <v>429</v>
      </c>
      <c r="D40" s="142">
        <f>D39+D37</f>
        <v>512</v>
      </c>
      <c r="E40" s="225">
        <f>E39+E37</f>
        <v>522</v>
      </c>
      <c r="F40" s="227">
        <f>F39+F37</f>
        <v>509</v>
      </c>
      <c r="G40" s="119">
        <v>308</v>
      </c>
      <c r="J40" s="125"/>
    </row>
    <row r="41" spans="1:10" s="19" customFormat="1" ht="15" hidden="1" customHeight="1" outlineLevel="1" thickTop="1" thickBot="1" x14ac:dyDescent="0.3">
      <c r="A41" s="13" t="s">
        <v>1</v>
      </c>
      <c r="B41" s="157"/>
      <c r="C41" s="302">
        <f>(C40-D40)/D40</f>
        <v>-0.162109375</v>
      </c>
      <c r="D41" s="240">
        <f>(D40-E40)/E40</f>
        <v>-1.9157088122605363E-2</v>
      </c>
      <c r="E41" s="226">
        <f>(E40-F40)/F40</f>
        <v>2.5540275049115914E-2</v>
      </c>
      <c r="F41" s="228">
        <f>(F40-G40)/G40</f>
        <v>0.65259740259740262</v>
      </c>
      <c r="G41" s="120" t="e">
        <v>#REF!</v>
      </c>
      <c r="J41" s="126"/>
    </row>
    <row r="42" spans="1:10" s="19" customFormat="1" ht="15" customHeight="1" collapsed="1" x14ac:dyDescent="0.25">
      <c r="A42" s="9" t="s">
        <v>17</v>
      </c>
      <c r="B42" s="9"/>
      <c r="C42" s="279">
        <v>24</v>
      </c>
      <c r="D42" s="140">
        <v>34</v>
      </c>
      <c r="E42" s="86">
        <v>42</v>
      </c>
      <c r="F42" s="99">
        <v>49</v>
      </c>
      <c r="G42" s="28">
        <v>44</v>
      </c>
      <c r="J42" s="125"/>
    </row>
    <row r="43" spans="1:10" s="19" customFormat="1" ht="15" hidden="1" customHeight="1" outlineLevel="1" thickBot="1" x14ac:dyDescent="0.3">
      <c r="A43" s="12" t="s">
        <v>3</v>
      </c>
      <c r="B43" s="141"/>
      <c r="C43" s="299">
        <f>C42+C40</f>
        <v>453</v>
      </c>
      <c r="D43" s="142">
        <f>D42+D40</f>
        <v>546</v>
      </c>
      <c r="E43" s="225">
        <f>E42+E40</f>
        <v>564</v>
      </c>
      <c r="F43" s="227">
        <f>F42+F40</f>
        <v>558</v>
      </c>
      <c r="G43" s="119">
        <v>352</v>
      </c>
      <c r="J43" s="125"/>
    </row>
    <row r="44" spans="1:10" s="19" customFormat="1" ht="15" hidden="1" customHeight="1" outlineLevel="1" thickTop="1" thickBot="1" x14ac:dyDescent="0.3">
      <c r="A44" s="13" t="s">
        <v>1</v>
      </c>
      <c r="B44" s="157"/>
      <c r="C44" s="302">
        <f>(C43-D43)/D43</f>
        <v>-0.17032967032967034</v>
      </c>
      <c r="D44" s="240">
        <f>(D43-E43)/E43</f>
        <v>-3.1914893617021274E-2</v>
      </c>
      <c r="E44" s="226">
        <f>(E43-F43)/F43</f>
        <v>1.0752688172043012E-2</v>
      </c>
      <c r="F44" s="228">
        <f>(F43-G43)/G43</f>
        <v>0.58522727272727271</v>
      </c>
      <c r="G44" s="120" t="e">
        <v>#REF!</v>
      </c>
      <c r="J44" s="126"/>
    </row>
    <row r="45" spans="1:10" s="19" customFormat="1" ht="15" customHeight="1" collapsed="1" x14ac:dyDescent="0.25">
      <c r="A45" s="9" t="s">
        <v>20</v>
      </c>
      <c r="B45" s="9"/>
      <c r="C45" s="279">
        <v>30</v>
      </c>
      <c r="D45" s="140">
        <v>30</v>
      </c>
      <c r="E45" s="86">
        <v>32</v>
      </c>
      <c r="F45" s="99">
        <v>21</v>
      </c>
      <c r="G45" s="28">
        <v>20</v>
      </c>
      <c r="J45" s="125"/>
    </row>
    <row r="46" spans="1:10" s="19" customFormat="1" ht="15" hidden="1" customHeight="1" outlineLevel="1" thickBot="1" x14ac:dyDescent="0.3">
      <c r="A46" s="12" t="s">
        <v>3</v>
      </c>
      <c r="B46" s="141"/>
      <c r="C46" s="299">
        <f>C45+C43</f>
        <v>483</v>
      </c>
      <c r="D46" s="142">
        <f>D45+D43</f>
        <v>576</v>
      </c>
      <c r="E46" s="225">
        <f>E45+E43</f>
        <v>596</v>
      </c>
      <c r="F46" s="227">
        <f>F45+F43</f>
        <v>579</v>
      </c>
      <c r="G46" s="119">
        <v>372</v>
      </c>
      <c r="J46" s="125"/>
    </row>
    <row r="47" spans="1:10" s="19" customFormat="1" ht="15" hidden="1" customHeight="1" outlineLevel="1" thickTop="1" thickBot="1" x14ac:dyDescent="0.3">
      <c r="A47" s="20" t="s">
        <v>1</v>
      </c>
      <c r="B47" s="141"/>
      <c r="C47" s="302">
        <f>(C46-D46)/D46</f>
        <v>-0.16145833333333334</v>
      </c>
      <c r="D47" s="240">
        <f>(D46-E46)/E46</f>
        <v>-3.3557046979865772E-2</v>
      </c>
      <c r="E47" s="226">
        <f>(E46-F46)/F46</f>
        <v>2.9360967184801381E-2</v>
      </c>
      <c r="F47" s="228">
        <f>(F46-G46)/G46</f>
        <v>0.55645161290322576</v>
      </c>
      <c r="G47" s="119" t="e">
        <v>#REF!</v>
      </c>
      <c r="J47" s="126"/>
    </row>
    <row r="48" spans="1:10" s="19" customFormat="1" ht="15" customHeight="1" collapsed="1" thickBot="1" x14ac:dyDescent="0.3">
      <c r="A48" s="108" t="s">
        <v>19</v>
      </c>
      <c r="B48" s="314"/>
      <c r="C48" s="283" t="s">
        <v>33</v>
      </c>
      <c r="D48" s="143" t="s">
        <v>31</v>
      </c>
      <c r="E48" s="86">
        <v>4</v>
      </c>
      <c r="F48" s="99">
        <v>12</v>
      </c>
      <c r="G48" s="121">
        <v>14</v>
      </c>
      <c r="J48" s="125"/>
    </row>
    <row r="49" spans="1:20" s="19" customFormat="1" ht="15" hidden="1" customHeight="1" outlineLevel="1" thickBot="1" x14ac:dyDescent="0.3">
      <c r="A49" s="12" t="s">
        <v>21</v>
      </c>
      <c r="B49" s="141"/>
      <c r="C49" s="141"/>
      <c r="D49" s="141"/>
      <c r="E49" s="41">
        <f>E46+E48</f>
        <v>600</v>
      </c>
      <c r="F49" s="41">
        <f>F46+F48</f>
        <v>591</v>
      </c>
      <c r="G49" s="119">
        <v>386</v>
      </c>
      <c r="J49" s="125"/>
    </row>
    <row r="50" spans="1:20" s="19" customFormat="1" ht="15" hidden="1" customHeight="1" outlineLevel="1" thickTop="1" x14ac:dyDescent="0.25">
      <c r="A50" s="20" t="s">
        <v>1</v>
      </c>
      <c r="B50" s="141"/>
      <c r="C50" s="141"/>
      <c r="D50" s="141"/>
      <c r="E50" s="112" t="e">
        <f>IF(OR(#REF!=0,E48=0),"-",(E49-#REF!)/#REF!)</f>
        <v>#REF!</v>
      </c>
      <c r="F50" s="112" t="e">
        <f>IF(OR(#REF!=0,F48=0),"-",(F49-#REF!)/#REF!)</f>
        <v>#REF!</v>
      </c>
      <c r="G50" s="119" t="e">
        <v>#REF!</v>
      </c>
      <c r="J50" s="127"/>
    </row>
    <row r="51" spans="1:20" s="19" customFormat="1" ht="20.45" customHeight="1" collapsed="1" thickTop="1" thickBot="1" x14ac:dyDescent="0.3">
      <c r="A51" s="115" t="s">
        <v>0</v>
      </c>
      <c r="B51" s="122">
        <f t="shared" ref="B51:G51" si="0">B6+B9+B12+B15+B18+B21+B24+B27+B30+B33+B36+B39+B42+B45+B48</f>
        <v>217</v>
      </c>
      <c r="C51" s="122">
        <f t="shared" si="0"/>
        <v>497</v>
      </c>
      <c r="D51" s="122">
        <f t="shared" si="0"/>
        <v>595</v>
      </c>
      <c r="E51" s="122">
        <f t="shared" si="0"/>
        <v>600</v>
      </c>
      <c r="F51" s="122">
        <f t="shared" si="0"/>
        <v>591</v>
      </c>
      <c r="G51" s="122">
        <f t="shared" si="0"/>
        <v>386</v>
      </c>
      <c r="J51" s="128"/>
    </row>
    <row r="52" spans="1:20" ht="20.45" customHeight="1" outlineLevel="1" thickBot="1" x14ac:dyDescent="0.35">
      <c r="A52" s="22" t="s">
        <v>1</v>
      </c>
      <c r="B52" s="313"/>
      <c r="C52" s="241">
        <f>IF(C48&lt;&gt;"",(C51-D51)/D51,"")</f>
        <v>-0.16470588235294117</v>
      </c>
      <c r="D52" s="241">
        <f>IF(D48&lt;&gt;"",(D51-E51)/E51,"")</f>
        <v>-8.3333333333333332E-3</v>
      </c>
      <c r="E52" s="248">
        <f>(E51-F51)/F51</f>
        <v>1.5228426395939087E-2</v>
      </c>
      <c r="F52" s="248">
        <f>(F51-G51)/G51</f>
        <v>0.5310880829015544</v>
      </c>
      <c r="G52" s="144"/>
      <c r="J52" s="129"/>
      <c r="T52" s="6"/>
    </row>
    <row r="53" spans="1:20" ht="14.25" customHeight="1" x14ac:dyDescent="0.25">
      <c r="L53" s="8"/>
      <c r="M53" s="8"/>
      <c r="T53" s="6"/>
    </row>
    <row r="54" spans="1:20" x14ac:dyDescent="0.25">
      <c r="A54" s="6" t="s">
        <v>22</v>
      </c>
      <c r="L54" s="8"/>
      <c r="M54" s="8"/>
      <c r="T54" s="6"/>
    </row>
    <row r="55" spans="1:20" x14ac:dyDescent="0.25">
      <c r="L55" s="8"/>
      <c r="M55" s="8"/>
      <c r="T55" s="6"/>
    </row>
    <row r="56" spans="1:20" x14ac:dyDescent="0.25">
      <c r="L56" s="8"/>
      <c r="M56" s="8"/>
      <c r="T56" s="6"/>
    </row>
    <row r="57" spans="1:20" x14ac:dyDescent="0.25">
      <c r="L57" s="8"/>
      <c r="M57" s="8"/>
      <c r="T57" s="6"/>
    </row>
    <row r="58" spans="1:20" x14ac:dyDescent="0.25">
      <c r="L58" s="8"/>
      <c r="M58" s="8"/>
      <c r="T58" s="6"/>
    </row>
    <row r="59" spans="1:20" x14ac:dyDescent="0.25">
      <c r="L59" s="8"/>
      <c r="M59" s="8"/>
      <c r="T59" s="6"/>
    </row>
    <row r="60" spans="1:20" x14ac:dyDescent="0.25">
      <c r="L60" s="8"/>
      <c r="M60" s="8"/>
      <c r="T60" s="6"/>
    </row>
    <row r="61" spans="1:20" x14ac:dyDescent="0.25">
      <c r="L61" s="8"/>
      <c r="M61" s="8"/>
      <c r="T61" s="6"/>
    </row>
    <row r="62" spans="1:20" x14ac:dyDescent="0.25">
      <c r="L62" s="8"/>
      <c r="M62" s="8"/>
      <c r="T62" s="6"/>
    </row>
    <row r="63" spans="1:20" x14ac:dyDescent="0.25">
      <c r="L63" s="8"/>
      <c r="M63" s="8"/>
      <c r="T63" s="6"/>
    </row>
    <row r="64" spans="1:20" x14ac:dyDescent="0.25">
      <c r="L64" s="8"/>
      <c r="M64" s="8"/>
      <c r="T64" s="6"/>
    </row>
    <row r="65" spans="12:20" x14ac:dyDescent="0.25">
      <c r="L65" s="8"/>
      <c r="M65" s="8"/>
      <c r="T65" s="6"/>
    </row>
    <row r="66" spans="12:20" x14ac:dyDescent="0.25">
      <c r="L66" s="8"/>
      <c r="M66" s="8"/>
      <c r="T66" s="6"/>
    </row>
    <row r="67" spans="12:20" x14ac:dyDescent="0.25">
      <c r="L67" s="8"/>
      <c r="M67" s="8"/>
      <c r="T67" s="6"/>
    </row>
    <row r="68" spans="12:20" x14ac:dyDescent="0.25">
      <c r="R68" s="6">
        <v>74</v>
      </c>
      <c r="T68" s="6"/>
    </row>
    <row r="69" spans="12:20" x14ac:dyDescent="0.25">
      <c r="L69" s="8"/>
      <c r="M69" s="8"/>
      <c r="T69" s="6"/>
    </row>
  </sheetData>
  <mergeCells count="1">
    <mergeCell ref="A1:S1"/>
  </mergeCells>
  <conditionalFormatting sqref="B51:G51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{AFA3B0EA-84CD-4966-A5DC-9985411EAF56}</x14:id>
        </ext>
      </extLst>
    </cfRule>
  </conditionalFormatting>
  <conditionalFormatting sqref="E7:F7 J7">
    <cfRule type="dataBar" priority="3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{E81F29A6-2D9E-43DB-A2DE-9603A1F651E5}</x14:id>
        </ext>
      </extLst>
    </cfRule>
  </conditionalFormatting>
  <conditionalFormatting sqref="E13:F13 J13">
    <cfRule type="dataBar" priority="3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{3EA01340-6371-484B-B227-B64F986AE78F}</x14:id>
        </ext>
      </extLst>
    </cfRule>
  </conditionalFormatting>
  <conditionalFormatting sqref="E49:F49 J49">
    <cfRule type="dataBar" priority="1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{75A6234E-DA71-429D-925D-967A779D7F1B}</x14:id>
        </ext>
      </extLst>
    </cfRule>
  </conditionalFormatting>
  <conditionalFormatting sqref="F10 J10">
    <cfRule type="dataBar" priority="3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{CB365E09-4C51-4878-9599-0A45573C31FB}</x14:id>
        </ext>
      </extLst>
    </cfRule>
  </conditionalFormatting>
  <conditionalFormatting sqref="J16">
    <cfRule type="dataBar" priority="2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{0C58C13A-B9D0-4E8D-8299-E217317D05A2}</x14:id>
        </ext>
      </extLst>
    </cfRule>
  </conditionalFormatting>
  <conditionalFormatting sqref="J19">
    <cfRule type="dataBar" priority="2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{63957DA1-24E4-4A38-B81E-F3E67AB42177}</x14:id>
        </ext>
      </extLst>
    </cfRule>
  </conditionalFormatting>
  <conditionalFormatting sqref="J22">
    <cfRule type="dataBar" priority="2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{508E3E58-A415-4A8B-BDF8-904EBA512FD7}</x14:id>
        </ext>
      </extLst>
    </cfRule>
  </conditionalFormatting>
  <conditionalFormatting sqref="J25">
    <cfRule type="dataBar" priority="2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{A7EC3F41-1084-4E3B-8D90-8D85A3CF10E8}</x14:id>
        </ext>
      </extLst>
    </cfRule>
  </conditionalFormatting>
  <conditionalFormatting sqref="J28">
    <cfRule type="dataBar" priority="2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{053D2D44-96DC-4A4D-AB7B-AA049985C650}</x14:id>
        </ext>
      </extLst>
    </cfRule>
  </conditionalFormatting>
  <conditionalFormatting sqref="J31">
    <cfRule type="dataBar" priority="2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{61AB4D5F-D729-43FA-ABE0-D170A93AD443}</x14:id>
        </ext>
      </extLst>
    </cfRule>
  </conditionalFormatting>
  <conditionalFormatting sqref="J34">
    <cfRule type="dataBar" priority="2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{37978B9A-96EF-4FAE-BA0A-0D3347684856}</x14:id>
        </ext>
      </extLst>
    </cfRule>
  </conditionalFormatting>
  <conditionalFormatting sqref="J37">
    <cfRule type="dataBar" priority="2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{C74FFB3D-FE29-4D7C-9F26-48967DEFB591}</x14:id>
        </ext>
      </extLst>
    </cfRule>
  </conditionalFormatting>
  <conditionalFormatting sqref="J40">
    <cfRule type="dataBar" priority="2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{318B4A0B-B601-47E3-B208-BC18352144EB}</x14:id>
        </ext>
      </extLst>
    </cfRule>
  </conditionalFormatting>
  <conditionalFormatting sqref="J43">
    <cfRule type="dataBar" priority="2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{D9B6E387-BD1B-4AFC-86F3-34E0077538C8}</x14:id>
        </ext>
      </extLst>
    </cfRule>
  </conditionalFormatting>
  <conditionalFormatting sqref="J46">
    <cfRule type="dataBar" priority="1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{250B1FCB-B7F6-43FE-9004-3EEA4C3C6AC1}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A3B0EA-84CD-4966-A5DC-9985411EAF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B51:G51</xm:sqref>
        </x14:conditionalFormatting>
        <x14:conditionalFormatting xmlns:xm="http://schemas.microsoft.com/office/excel/2006/main">
          <x14:cfRule type="dataBar" id="{E81F29A6-2D9E-43DB-A2DE-9603A1F65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E7:F7 J7</xm:sqref>
        </x14:conditionalFormatting>
        <x14:conditionalFormatting xmlns:xm="http://schemas.microsoft.com/office/excel/2006/main">
          <x14:cfRule type="dataBar" id="{3EA01340-6371-484B-B227-B64F986AE7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E13:F13 J13</xm:sqref>
        </x14:conditionalFormatting>
        <x14:conditionalFormatting xmlns:xm="http://schemas.microsoft.com/office/excel/2006/main">
          <x14:cfRule type="dataBar" id="{75A6234E-DA71-429D-925D-967A779D7F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E49:F49 J49</xm:sqref>
        </x14:conditionalFormatting>
        <x14:conditionalFormatting xmlns:xm="http://schemas.microsoft.com/office/excel/2006/main">
          <x14:cfRule type="dataBar" id="{CB365E09-4C51-4878-9599-0A45573C31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F10 J10</xm:sqref>
        </x14:conditionalFormatting>
        <x14:conditionalFormatting xmlns:xm="http://schemas.microsoft.com/office/excel/2006/main">
          <x14:cfRule type="dataBar" id="{0C58C13A-B9D0-4E8D-8299-E217317D05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</xm:sqref>
        </x14:conditionalFormatting>
        <x14:conditionalFormatting xmlns:xm="http://schemas.microsoft.com/office/excel/2006/main">
          <x14:cfRule type="dataBar" id="{63957DA1-24E4-4A38-B81E-F3E67AB421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J19</xm:sqref>
        </x14:conditionalFormatting>
        <x14:conditionalFormatting xmlns:xm="http://schemas.microsoft.com/office/excel/2006/main">
          <x14:cfRule type="dataBar" id="{508E3E58-A415-4A8B-BDF8-904EBA512F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A7EC3F41-1084-4E3B-8D90-8D85A3CF10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</xm:sqref>
        </x14:conditionalFormatting>
        <x14:conditionalFormatting xmlns:xm="http://schemas.microsoft.com/office/excel/2006/main">
          <x14:cfRule type="dataBar" id="{053D2D44-96DC-4A4D-AB7B-AA049985C6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61AB4D5F-D729-43FA-ABE0-D170A93AD4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J31</xm:sqref>
        </x14:conditionalFormatting>
        <x14:conditionalFormatting xmlns:xm="http://schemas.microsoft.com/office/excel/2006/main">
          <x14:cfRule type="dataBar" id="{37978B9A-96EF-4FAE-BA0A-0D3347684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C74FFB3D-FE29-4D7C-9F26-48967DEFB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J37</xm:sqref>
        </x14:conditionalFormatting>
        <x14:conditionalFormatting xmlns:xm="http://schemas.microsoft.com/office/excel/2006/main">
          <x14:cfRule type="dataBar" id="{318B4A0B-B601-47E3-B208-BC18352144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</xm:sqref>
        </x14:conditionalFormatting>
        <x14:conditionalFormatting xmlns:xm="http://schemas.microsoft.com/office/excel/2006/main">
          <x14:cfRule type="dataBar" id="{D9B6E387-BD1B-4AFC-86F3-34E007753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J43</xm:sqref>
        </x14:conditionalFormatting>
        <x14:conditionalFormatting xmlns:xm="http://schemas.microsoft.com/office/excel/2006/main">
          <x14:cfRule type="dataBar" id="{250B1FCB-B7F6-43FE-9004-3EEA4C3C6A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9"/>
  <sheetViews>
    <sheetView zoomScaleNormal="100" workbookViewId="0">
      <pane xSplit="1" ySplit="5" topLeftCell="B6" activePane="bottomRight" state="frozen"/>
      <selection activeCell="J34" sqref="J34"/>
      <selection pane="topRight" activeCell="J34" sqref="J34"/>
      <selection pane="bottomLeft" activeCell="J34" sqref="J34"/>
      <selection pane="bottomRight" activeCell="E59" sqref="E59"/>
    </sheetView>
  </sheetViews>
  <sheetFormatPr baseColWidth="10" defaultColWidth="11.42578125" defaultRowHeight="15" outlineLevelRow="1" x14ac:dyDescent="0.25"/>
  <cols>
    <col min="1" max="1" width="30.7109375" style="6" customWidth="1"/>
    <col min="2" max="24" width="11.7109375" style="6" customWidth="1"/>
    <col min="25" max="28" width="11.42578125" style="6"/>
    <col min="29" max="29" width="13.140625" style="8" customWidth="1"/>
    <col min="30" max="16384" width="11.42578125" style="6"/>
  </cols>
  <sheetData>
    <row r="1" spans="1:33" ht="36" x14ac:dyDescent="0.25">
      <c r="A1" s="342" t="s">
        <v>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7"/>
      <c r="AE1" s="7"/>
      <c r="AF1" s="7"/>
      <c r="AG1" s="7"/>
    </row>
    <row r="3" spans="1:33" ht="30" customHeight="1" x14ac:dyDescent="0.25">
      <c r="A3" s="343" t="s">
        <v>25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1:33" ht="20.100000000000001" customHeight="1" thickBot="1" x14ac:dyDescent="0.3"/>
    <row r="5" spans="1:33" s="5" customFormat="1" ht="21.75" thickBot="1" x14ac:dyDescent="0.3">
      <c r="B5" s="280">
        <v>2026</v>
      </c>
      <c r="C5" s="280">
        <v>2025</v>
      </c>
      <c r="D5" s="134">
        <v>2024</v>
      </c>
      <c r="E5" s="17">
        <v>2023</v>
      </c>
      <c r="F5" s="84">
        <v>2022</v>
      </c>
      <c r="G5" s="84">
        <v>2021</v>
      </c>
      <c r="H5" s="84">
        <v>2019</v>
      </c>
      <c r="I5" s="63">
        <v>2018</v>
      </c>
      <c r="J5" s="39">
        <v>2017</v>
      </c>
      <c r="K5" s="15">
        <v>2016</v>
      </c>
      <c r="L5" s="31">
        <v>2015</v>
      </c>
      <c r="M5" s="14">
        <v>2014</v>
      </c>
      <c r="N5" s="16">
        <v>2013</v>
      </c>
      <c r="O5" s="17">
        <v>2012</v>
      </c>
      <c r="P5" s="18">
        <v>2011</v>
      </c>
      <c r="Q5" s="15">
        <v>2010</v>
      </c>
    </row>
    <row r="6" spans="1:33" s="19" customFormat="1" ht="15" customHeight="1" x14ac:dyDescent="0.25">
      <c r="A6" s="11" t="s">
        <v>5</v>
      </c>
      <c r="B6" s="310">
        <v>5</v>
      </c>
      <c r="C6" s="281">
        <v>7</v>
      </c>
      <c r="D6" s="67">
        <v>5</v>
      </c>
      <c r="E6" s="92">
        <v>10</v>
      </c>
      <c r="F6" s="92">
        <v>11</v>
      </c>
      <c r="G6" s="92">
        <v>0</v>
      </c>
      <c r="H6" s="92">
        <v>7</v>
      </c>
      <c r="I6" s="66">
        <v>9</v>
      </c>
      <c r="J6" s="105">
        <v>6</v>
      </c>
      <c r="K6" s="67">
        <v>6</v>
      </c>
      <c r="L6" s="67">
        <v>11</v>
      </c>
      <c r="M6" s="66">
        <v>3</v>
      </c>
      <c r="N6" s="65">
        <v>5</v>
      </c>
      <c r="O6" s="64">
        <v>13</v>
      </c>
      <c r="P6" s="98">
        <v>13</v>
      </c>
      <c r="Q6" s="97">
        <v>7</v>
      </c>
    </row>
    <row r="7" spans="1:33" s="19" customFormat="1" ht="15" hidden="1" customHeight="1" outlineLevel="1" thickBot="1" x14ac:dyDescent="0.3">
      <c r="A7" s="12" t="s">
        <v>3</v>
      </c>
      <c r="B7" s="151">
        <f>B6</f>
        <v>5</v>
      </c>
      <c r="C7" s="151">
        <f>C6</f>
        <v>7</v>
      </c>
      <c r="D7" s="151">
        <f>D6</f>
        <v>5</v>
      </c>
      <c r="E7" s="94">
        <f>E6</f>
        <v>10</v>
      </c>
      <c r="F7" s="94">
        <f>F6</f>
        <v>11</v>
      </c>
      <c r="G7" s="88">
        <v>0</v>
      </c>
      <c r="H7" s="88">
        <f>H6</f>
        <v>7</v>
      </c>
      <c r="I7" s="41">
        <f>I6</f>
        <v>9</v>
      </c>
      <c r="J7" s="41">
        <f>X4+J6</f>
        <v>6</v>
      </c>
      <c r="K7" s="68">
        <f>W4+K6</f>
        <v>6</v>
      </c>
      <c r="L7" s="68">
        <f>V4+L6</f>
        <v>11</v>
      </c>
      <c r="M7" s="68">
        <f>U4+M6</f>
        <v>3</v>
      </c>
      <c r="N7" s="68">
        <f>T4+N6</f>
        <v>5</v>
      </c>
      <c r="O7" s="68">
        <f>S4+O6</f>
        <v>13</v>
      </c>
      <c r="P7" s="68">
        <f>R4+P6</f>
        <v>13</v>
      </c>
      <c r="Q7" s="68">
        <f>Q4+Q6</f>
        <v>7</v>
      </c>
    </row>
    <row r="8" spans="1:33" s="19" customFormat="1" ht="15" hidden="1" customHeight="1" outlineLevel="1" thickTop="1" thickBot="1" x14ac:dyDescent="0.3">
      <c r="A8" s="13" t="s">
        <v>1</v>
      </c>
      <c r="B8" s="172">
        <f>(B7-C7)/C7</f>
        <v>-0.2857142857142857</v>
      </c>
      <c r="C8" s="172">
        <f>(C7-D7)/D7</f>
        <v>0.4</v>
      </c>
      <c r="D8" s="172">
        <f>(D7-E7)/E7</f>
        <v>-0.5</v>
      </c>
      <c r="E8" s="173">
        <f>(E7-F7)/F7</f>
        <v>-9.0909090909090912E-2</v>
      </c>
      <c r="F8" s="167"/>
      <c r="G8" s="89" t="s">
        <v>27</v>
      </c>
      <c r="H8" s="89">
        <f>IF(OR(J6=0,H6=0),"-",(H7-J7)/J7)</f>
        <v>0.16666666666666666</v>
      </c>
      <c r="I8" s="42">
        <f t="shared" ref="I8:P8" si="0">IF(OR(J6=0,I6=0),"-",(I7-J7)/J7)</f>
        <v>0.5</v>
      </c>
      <c r="J8" s="42">
        <f t="shared" si="0"/>
        <v>0</v>
      </c>
      <c r="K8" s="69">
        <f t="shared" si="0"/>
        <v>-0.45454545454545453</v>
      </c>
      <c r="L8" s="69">
        <f t="shared" si="0"/>
        <v>2.6666666666666665</v>
      </c>
      <c r="M8" s="69">
        <f t="shared" si="0"/>
        <v>-0.4</v>
      </c>
      <c r="N8" s="69">
        <f t="shared" si="0"/>
        <v>-0.61538461538461542</v>
      </c>
      <c r="O8" s="69">
        <f t="shared" si="0"/>
        <v>0</v>
      </c>
      <c r="P8" s="69">
        <f t="shared" si="0"/>
        <v>0.8571428571428571</v>
      </c>
      <c r="Q8" s="69"/>
    </row>
    <row r="9" spans="1:33" s="19" customFormat="1" ht="15" customHeight="1" collapsed="1" x14ac:dyDescent="0.25">
      <c r="A9" s="9" t="s">
        <v>6</v>
      </c>
      <c r="B9" s="9">
        <v>22</v>
      </c>
      <c r="C9" s="279">
        <v>13</v>
      </c>
      <c r="D9" s="73">
        <v>15</v>
      </c>
      <c r="E9" s="92">
        <v>17</v>
      </c>
      <c r="F9" s="86">
        <v>10</v>
      </c>
      <c r="G9" s="86">
        <v>0</v>
      </c>
      <c r="H9" s="86">
        <v>18</v>
      </c>
      <c r="I9" s="54">
        <v>17</v>
      </c>
      <c r="J9" s="47">
        <v>13</v>
      </c>
      <c r="K9" s="73">
        <v>28</v>
      </c>
      <c r="L9" s="73">
        <v>10</v>
      </c>
      <c r="M9" s="54">
        <v>21</v>
      </c>
      <c r="N9" s="72">
        <v>15</v>
      </c>
      <c r="O9" s="71">
        <v>23</v>
      </c>
      <c r="P9" s="100">
        <v>29</v>
      </c>
      <c r="Q9" s="99">
        <v>16</v>
      </c>
    </row>
    <row r="10" spans="1:33" s="19" customFormat="1" ht="15" hidden="1" customHeight="1" outlineLevel="1" thickBot="1" x14ac:dyDescent="0.3">
      <c r="A10" s="156" t="s">
        <v>3</v>
      </c>
      <c r="B10" s="171">
        <f>B7+B9</f>
        <v>27</v>
      </c>
      <c r="C10" s="171">
        <f>C7+C9</f>
        <v>20</v>
      </c>
      <c r="D10" s="171">
        <f>D7+D9</f>
        <v>20</v>
      </c>
      <c r="E10" s="174">
        <f t="shared" ref="E10:F10" si="1">E7+E9</f>
        <v>27</v>
      </c>
      <c r="F10" s="174">
        <f t="shared" si="1"/>
        <v>21</v>
      </c>
      <c r="G10" s="168">
        <v>0</v>
      </c>
      <c r="H10" s="88">
        <f t="shared" ref="H10" si="2">H7+H9</f>
        <v>25</v>
      </c>
      <c r="I10" s="41">
        <f t="shared" ref="I10:N10" si="3">I7+I9</f>
        <v>26</v>
      </c>
      <c r="J10" s="41">
        <f t="shared" si="3"/>
        <v>19</v>
      </c>
      <c r="K10" s="68">
        <f t="shared" si="3"/>
        <v>34</v>
      </c>
      <c r="L10" s="68">
        <f t="shared" si="3"/>
        <v>21</v>
      </c>
      <c r="M10" s="68">
        <f t="shared" si="3"/>
        <v>24</v>
      </c>
      <c r="N10" s="68">
        <f t="shared" si="3"/>
        <v>20</v>
      </c>
      <c r="O10" s="68">
        <f t="shared" ref="O10" si="4">O7+O9</f>
        <v>36</v>
      </c>
      <c r="P10" s="68">
        <f>P7+P9</f>
        <v>42</v>
      </c>
      <c r="Q10" s="68">
        <f>Q7+Q9</f>
        <v>23</v>
      </c>
    </row>
    <row r="11" spans="1:33" s="19" customFormat="1" ht="15" hidden="1" customHeight="1" outlineLevel="1" thickTop="1" thickBot="1" x14ac:dyDescent="0.3">
      <c r="A11" s="157" t="s">
        <v>1</v>
      </c>
      <c r="B11" s="172">
        <f>(B10-C10)/C10</f>
        <v>0.35</v>
      </c>
      <c r="C11" s="172">
        <f>(C10-D10)/D10</f>
        <v>0</v>
      </c>
      <c r="D11" s="172">
        <f>(D10-E10)/E10</f>
        <v>-0.25925925925925924</v>
      </c>
      <c r="E11" s="173">
        <f>(E10-F10)/F10</f>
        <v>0.2857142857142857</v>
      </c>
      <c r="F11" s="175"/>
      <c r="G11" s="89" t="s">
        <v>27</v>
      </c>
      <c r="H11" s="89">
        <f>IF(OR(J9=0,H9=0),"-",(H10-J10)/J10)</f>
        <v>0.31578947368421051</v>
      </c>
      <c r="I11" s="42">
        <f t="shared" ref="I11:P11" si="5">IF(OR(J9=0,I9=0),"-",(I10-J10)/J10)</f>
        <v>0.36842105263157893</v>
      </c>
      <c r="J11" s="42">
        <f t="shared" si="5"/>
        <v>-0.44117647058823528</v>
      </c>
      <c r="K11" s="69">
        <f t="shared" si="5"/>
        <v>0.61904761904761907</v>
      </c>
      <c r="L11" s="69">
        <f t="shared" si="5"/>
        <v>-0.125</v>
      </c>
      <c r="M11" s="69">
        <f t="shared" si="5"/>
        <v>0.2</v>
      </c>
      <c r="N11" s="69">
        <f t="shared" si="5"/>
        <v>-0.44444444444444442</v>
      </c>
      <c r="O11" s="69">
        <f t="shared" si="5"/>
        <v>-0.14285714285714285</v>
      </c>
      <c r="P11" s="69">
        <f t="shared" si="5"/>
        <v>0.82608695652173914</v>
      </c>
      <c r="Q11" s="69"/>
    </row>
    <row r="12" spans="1:33" s="19" customFormat="1" ht="15" customHeight="1" collapsed="1" x14ac:dyDescent="0.25">
      <c r="A12" s="9" t="s">
        <v>7</v>
      </c>
      <c r="B12" s="310">
        <v>25</v>
      </c>
      <c r="C12" s="281">
        <v>35</v>
      </c>
      <c r="D12" s="67">
        <v>37</v>
      </c>
      <c r="E12" s="92">
        <v>39</v>
      </c>
      <c r="F12" s="86">
        <v>42</v>
      </c>
      <c r="G12" s="86">
        <v>0</v>
      </c>
      <c r="H12" s="86">
        <v>32</v>
      </c>
      <c r="I12" s="54">
        <v>22</v>
      </c>
      <c r="J12" s="47">
        <v>43</v>
      </c>
      <c r="K12" s="73">
        <v>29</v>
      </c>
      <c r="L12" s="73">
        <v>34</v>
      </c>
      <c r="M12" s="54">
        <v>30</v>
      </c>
      <c r="N12" s="72">
        <v>35</v>
      </c>
      <c r="O12" s="71">
        <v>48</v>
      </c>
      <c r="P12" s="100">
        <v>35</v>
      </c>
      <c r="Q12" s="99">
        <v>39</v>
      </c>
    </row>
    <row r="13" spans="1:33" s="19" customFormat="1" ht="15" hidden="1" customHeight="1" outlineLevel="1" thickBot="1" x14ac:dyDescent="0.3">
      <c r="A13" s="12" t="s">
        <v>3</v>
      </c>
      <c r="B13" s="171">
        <f>B10+B12</f>
        <v>52</v>
      </c>
      <c r="C13" s="171">
        <f>C10+C12</f>
        <v>55</v>
      </c>
      <c r="D13" s="171">
        <f>D10+D12</f>
        <v>57</v>
      </c>
      <c r="E13" s="174">
        <f t="shared" ref="E13:F13" si="6">E10+E12</f>
        <v>66</v>
      </c>
      <c r="F13" s="174">
        <f t="shared" si="6"/>
        <v>63</v>
      </c>
      <c r="G13" s="88">
        <v>0</v>
      </c>
      <c r="H13" s="88">
        <f t="shared" ref="H13" si="7">H10+H12</f>
        <v>57</v>
      </c>
      <c r="I13" s="41">
        <f t="shared" ref="I13:N13" si="8">I10+I12</f>
        <v>48</v>
      </c>
      <c r="J13" s="41">
        <f t="shared" si="8"/>
        <v>62</v>
      </c>
      <c r="K13" s="68">
        <f t="shared" si="8"/>
        <v>63</v>
      </c>
      <c r="L13" s="68">
        <f t="shared" si="8"/>
        <v>55</v>
      </c>
      <c r="M13" s="68">
        <f t="shared" si="8"/>
        <v>54</v>
      </c>
      <c r="N13" s="68">
        <f t="shared" si="8"/>
        <v>55</v>
      </c>
      <c r="O13" s="68">
        <f t="shared" ref="O13" si="9">O10+O12</f>
        <v>84</v>
      </c>
      <c r="P13" s="68">
        <f>P10+P12</f>
        <v>77</v>
      </c>
      <c r="Q13" s="68">
        <f>Q10+Q12</f>
        <v>62</v>
      </c>
    </row>
    <row r="14" spans="1:33" s="19" customFormat="1" ht="15" hidden="1" customHeight="1" outlineLevel="1" thickTop="1" thickBot="1" x14ac:dyDescent="0.3">
      <c r="A14" s="13" t="s">
        <v>1</v>
      </c>
      <c r="B14" s="172">
        <f>(B13-C13)/C13</f>
        <v>-5.4545454545454543E-2</v>
      </c>
      <c r="C14" s="172">
        <f>(C13-D13)/D13</f>
        <v>-3.5087719298245612E-2</v>
      </c>
      <c r="D14" s="172">
        <f>(D13-E13)/E13</f>
        <v>-0.13636363636363635</v>
      </c>
      <c r="E14" s="173">
        <f>(E13-F13)/F13</f>
        <v>4.7619047619047616E-2</v>
      </c>
      <c r="F14" s="175"/>
      <c r="G14" s="89" t="s">
        <v>27</v>
      </c>
      <c r="H14" s="89">
        <f>IF(OR(J12=0,H12=0),"-",(H13-J13)/J13)</f>
        <v>-8.0645161290322578E-2</v>
      </c>
      <c r="I14" s="42">
        <f t="shared" ref="I14:P14" si="10">IF(OR(J12=0,I12=0),"-",(I13-J13)/J13)</f>
        <v>-0.22580645161290322</v>
      </c>
      <c r="J14" s="42">
        <f t="shared" si="10"/>
        <v>-1.5873015873015872E-2</v>
      </c>
      <c r="K14" s="69">
        <f t="shared" si="10"/>
        <v>0.14545454545454545</v>
      </c>
      <c r="L14" s="69">
        <f t="shared" si="10"/>
        <v>1.8518518518518517E-2</v>
      </c>
      <c r="M14" s="69">
        <f t="shared" si="10"/>
        <v>-1.8181818181818181E-2</v>
      </c>
      <c r="N14" s="69">
        <f t="shared" si="10"/>
        <v>-0.34523809523809523</v>
      </c>
      <c r="O14" s="69">
        <f t="shared" si="10"/>
        <v>9.0909090909090912E-2</v>
      </c>
      <c r="P14" s="69">
        <f t="shared" si="10"/>
        <v>0.24193548387096775</v>
      </c>
      <c r="Q14" s="69"/>
    </row>
    <row r="15" spans="1:33" s="19" customFormat="1" ht="15" customHeight="1" collapsed="1" x14ac:dyDescent="0.25">
      <c r="A15" s="9" t="s">
        <v>8</v>
      </c>
      <c r="B15" s="9">
        <v>40</v>
      </c>
      <c r="C15" s="279">
        <v>44</v>
      </c>
      <c r="D15" s="73">
        <v>51</v>
      </c>
      <c r="E15" s="86">
        <v>40</v>
      </c>
      <c r="F15" s="86">
        <v>38</v>
      </c>
      <c r="G15" s="86">
        <v>7</v>
      </c>
      <c r="H15" s="86">
        <v>50</v>
      </c>
      <c r="I15" s="54">
        <v>50</v>
      </c>
      <c r="J15" s="47">
        <v>29</v>
      </c>
      <c r="K15" s="73">
        <v>54</v>
      </c>
      <c r="L15" s="73">
        <v>68</v>
      </c>
      <c r="M15" s="54">
        <v>48</v>
      </c>
      <c r="N15" s="72">
        <v>50</v>
      </c>
      <c r="O15" s="71">
        <v>56</v>
      </c>
      <c r="P15" s="100">
        <v>45</v>
      </c>
      <c r="Q15" s="99">
        <v>62</v>
      </c>
    </row>
    <row r="16" spans="1:33" s="19" customFormat="1" ht="15" hidden="1" customHeight="1" outlineLevel="1" thickBot="1" x14ac:dyDescent="0.3">
      <c r="A16" s="12" t="s">
        <v>3</v>
      </c>
      <c r="B16" s="288">
        <f>B13+B15</f>
        <v>92</v>
      </c>
      <c r="C16" s="288">
        <f>C13+C15</f>
        <v>99</v>
      </c>
      <c r="D16" s="171">
        <f>D13+D15</f>
        <v>108</v>
      </c>
      <c r="E16" s="174">
        <f t="shared" ref="E16:F16" si="11">E13+E15</f>
        <v>106</v>
      </c>
      <c r="F16" s="174">
        <f t="shared" si="11"/>
        <v>101</v>
      </c>
      <c r="G16" s="88">
        <v>7</v>
      </c>
      <c r="H16" s="88">
        <f t="shared" ref="H16" si="12">H13+H15</f>
        <v>107</v>
      </c>
      <c r="I16" s="41">
        <f t="shared" ref="I16:N16" si="13">I13+I15</f>
        <v>98</v>
      </c>
      <c r="J16" s="41">
        <f t="shared" si="13"/>
        <v>91</v>
      </c>
      <c r="K16" s="68">
        <f t="shared" si="13"/>
        <v>117</v>
      </c>
      <c r="L16" s="68">
        <f t="shared" si="13"/>
        <v>123</v>
      </c>
      <c r="M16" s="68">
        <f t="shared" si="13"/>
        <v>102</v>
      </c>
      <c r="N16" s="68">
        <f t="shared" si="13"/>
        <v>105</v>
      </c>
      <c r="O16" s="68">
        <f t="shared" ref="O16" si="14">O13+O15</f>
        <v>140</v>
      </c>
      <c r="P16" s="68">
        <f>P13+P15</f>
        <v>122</v>
      </c>
      <c r="Q16" s="68">
        <f>Q13+Q15</f>
        <v>124</v>
      </c>
    </row>
    <row r="17" spans="1:30" s="19" customFormat="1" ht="15" hidden="1" customHeight="1" outlineLevel="1" thickTop="1" thickBot="1" x14ac:dyDescent="0.3">
      <c r="A17" s="13" t="s">
        <v>1</v>
      </c>
      <c r="B17" s="289">
        <f>(B16-C16)/C16</f>
        <v>-7.0707070707070704E-2</v>
      </c>
      <c r="C17" s="289">
        <f>(C16-D16)/D16</f>
        <v>-8.3333333333333329E-2</v>
      </c>
      <c r="D17" s="172">
        <f>(D16-E16)/E16</f>
        <v>1.8867924528301886E-2</v>
      </c>
      <c r="E17" s="173">
        <f>(E16-F16)/F16</f>
        <v>4.9504950495049507E-2</v>
      </c>
      <c r="F17" s="89"/>
      <c r="G17" s="89">
        <v>-0.9285714285714286</v>
      </c>
      <c r="H17" s="89">
        <f>IF(OR(J15=0,H15=0),"-",(H16-J16)/J16)</f>
        <v>0.17582417582417584</v>
      </c>
      <c r="I17" s="42">
        <f t="shared" ref="I17:P17" si="15">IF(OR(J15=0,I15=0),"-",(I16-J16)/J16)</f>
        <v>7.6923076923076927E-2</v>
      </c>
      <c r="J17" s="42">
        <f t="shared" si="15"/>
        <v>-0.22222222222222221</v>
      </c>
      <c r="K17" s="69">
        <f t="shared" si="15"/>
        <v>-4.878048780487805E-2</v>
      </c>
      <c r="L17" s="69">
        <f t="shared" si="15"/>
        <v>0.20588235294117646</v>
      </c>
      <c r="M17" s="69">
        <f t="shared" si="15"/>
        <v>-2.8571428571428571E-2</v>
      </c>
      <c r="N17" s="69">
        <f t="shared" si="15"/>
        <v>-0.25</v>
      </c>
      <c r="O17" s="69">
        <f t="shared" si="15"/>
        <v>0.14754098360655737</v>
      </c>
      <c r="P17" s="69">
        <f t="shared" si="15"/>
        <v>-1.6129032258064516E-2</v>
      </c>
      <c r="Q17" s="69"/>
    </row>
    <row r="18" spans="1:30" s="19" customFormat="1" ht="15" customHeight="1" collapsed="1" x14ac:dyDescent="0.25">
      <c r="A18" s="9" t="s">
        <v>9</v>
      </c>
      <c r="B18" s="9">
        <v>14</v>
      </c>
      <c r="C18" s="279">
        <v>32</v>
      </c>
      <c r="D18" s="73">
        <v>44</v>
      </c>
      <c r="E18" s="86">
        <v>49</v>
      </c>
      <c r="F18" s="86">
        <v>35</v>
      </c>
      <c r="G18" s="86">
        <v>15</v>
      </c>
      <c r="H18" s="86">
        <v>50</v>
      </c>
      <c r="I18" s="54">
        <v>36</v>
      </c>
      <c r="J18" s="47">
        <v>52</v>
      </c>
      <c r="K18" s="73">
        <v>45</v>
      </c>
      <c r="L18" s="73">
        <v>67</v>
      </c>
      <c r="M18" s="54">
        <v>47</v>
      </c>
      <c r="N18" s="72">
        <v>50</v>
      </c>
      <c r="O18" s="71">
        <v>85</v>
      </c>
      <c r="P18" s="100">
        <v>51</v>
      </c>
      <c r="Q18" s="99">
        <v>43</v>
      </c>
    </row>
    <row r="19" spans="1:30" s="19" customFormat="1" ht="15" hidden="1" customHeight="1" outlineLevel="1" thickBot="1" x14ac:dyDescent="0.3">
      <c r="A19" s="12" t="s">
        <v>3</v>
      </c>
      <c r="B19" s="288">
        <f>B16+B18</f>
        <v>106</v>
      </c>
      <c r="C19" s="288">
        <f>C16+C18</f>
        <v>131</v>
      </c>
      <c r="D19" s="171">
        <f>D16+D18</f>
        <v>152</v>
      </c>
      <c r="E19" s="174">
        <f t="shared" ref="E19:F19" si="16">E16+E18</f>
        <v>155</v>
      </c>
      <c r="F19" s="174">
        <f t="shared" si="16"/>
        <v>136</v>
      </c>
      <c r="G19" s="88">
        <v>22</v>
      </c>
      <c r="H19" s="88">
        <f t="shared" ref="H19" si="17">H16+H18</f>
        <v>157</v>
      </c>
      <c r="I19" s="41">
        <f t="shared" ref="I19:N19" si="18">I16+I18</f>
        <v>134</v>
      </c>
      <c r="J19" s="41">
        <f t="shared" si="18"/>
        <v>143</v>
      </c>
      <c r="K19" s="68">
        <f t="shared" si="18"/>
        <v>162</v>
      </c>
      <c r="L19" s="68">
        <f t="shared" si="18"/>
        <v>190</v>
      </c>
      <c r="M19" s="68">
        <f t="shared" si="18"/>
        <v>149</v>
      </c>
      <c r="N19" s="68">
        <f t="shared" si="18"/>
        <v>155</v>
      </c>
      <c r="O19" s="68">
        <f t="shared" ref="O19" si="19">O16+O18</f>
        <v>225</v>
      </c>
      <c r="P19" s="68">
        <f>P16+P18</f>
        <v>173</v>
      </c>
      <c r="Q19" s="68">
        <f>Q16+Q18</f>
        <v>167</v>
      </c>
    </row>
    <row r="20" spans="1:30" s="19" customFormat="1" ht="15" hidden="1" customHeight="1" outlineLevel="1" thickTop="1" thickBot="1" x14ac:dyDescent="0.3">
      <c r="A20" s="13" t="s">
        <v>1</v>
      </c>
      <c r="B20" s="301">
        <f>(B19-C19)/C19</f>
        <v>-0.19083969465648856</v>
      </c>
      <c r="C20" s="289">
        <f>(C19-D19)/D19</f>
        <v>-0.13815789473684212</v>
      </c>
      <c r="D20" s="172">
        <f>(D19-E19)/E19</f>
        <v>-1.935483870967742E-2</v>
      </c>
      <c r="E20" s="173">
        <f>(E19-F19)/F19</f>
        <v>0.13970588235294118</v>
      </c>
      <c r="F20" s="173">
        <f>(F19-G19)/G19</f>
        <v>5.1818181818181817</v>
      </c>
      <c r="G20" s="89">
        <v>-0.83582089552238803</v>
      </c>
      <c r="H20" s="89">
        <f>IF(OR(J18=0,H18=0),"-",(H19-J19)/J19)</f>
        <v>9.7902097902097904E-2</v>
      </c>
      <c r="I20" s="42">
        <f t="shared" ref="I20:P20" si="20">IF(OR(J18=0,I18=0),"-",(I19-J19)/J19)</f>
        <v>-6.2937062937062943E-2</v>
      </c>
      <c r="J20" s="42">
        <f t="shared" si="20"/>
        <v>-0.11728395061728394</v>
      </c>
      <c r="K20" s="69">
        <f t="shared" si="20"/>
        <v>-0.14736842105263157</v>
      </c>
      <c r="L20" s="69">
        <f t="shared" si="20"/>
        <v>0.27516778523489932</v>
      </c>
      <c r="M20" s="69">
        <f t="shared" si="20"/>
        <v>-3.870967741935484E-2</v>
      </c>
      <c r="N20" s="69">
        <f t="shared" si="20"/>
        <v>-0.31111111111111112</v>
      </c>
      <c r="O20" s="69">
        <f t="shared" si="20"/>
        <v>0.30057803468208094</v>
      </c>
      <c r="P20" s="69">
        <f t="shared" si="20"/>
        <v>3.5928143712574849E-2</v>
      </c>
      <c r="Q20" s="69"/>
    </row>
    <row r="21" spans="1:30" s="19" customFormat="1" ht="15" customHeight="1" collapsed="1" x14ac:dyDescent="0.25">
      <c r="A21" s="9" t="s">
        <v>10</v>
      </c>
      <c r="B21" s="9">
        <v>27</v>
      </c>
      <c r="C21" s="279">
        <v>34</v>
      </c>
      <c r="D21" s="194">
        <v>34</v>
      </c>
      <c r="E21" s="86">
        <v>24</v>
      </c>
      <c r="F21" s="86">
        <v>32</v>
      </c>
      <c r="G21" s="86">
        <v>16</v>
      </c>
      <c r="H21" s="86">
        <v>22</v>
      </c>
      <c r="I21" s="54">
        <v>32</v>
      </c>
      <c r="J21" s="47">
        <v>42</v>
      </c>
      <c r="K21" s="73">
        <v>36</v>
      </c>
      <c r="L21" s="73">
        <v>48</v>
      </c>
      <c r="M21" s="54">
        <v>57</v>
      </c>
      <c r="N21" s="72">
        <v>50</v>
      </c>
      <c r="O21" s="71">
        <v>41</v>
      </c>
      <c r="P21" s="100">
        <v>33</v>
      </c>
      <c r="Q21" s="99">
        <v>29</v>
      </c>
      <c r="AD21" s="19" t="s">
        <v>22</v>
      </c>
    </row>
    <row r="22" spans="1:30" s="19" customFormat="1" ht="15" hidden="1" customHeight="1" outlineLevel="1" thickBot="1" x14ac:dyDescent="0.3">
      <c r="A22" s="12" t="s">
        <v>3</v>
      </c>
      <c r="B22" s="288">
        <f>B19+B21</f>
        <v>133</v>
      </c>
      <c r="C22" s="288">
        <f>C19+C21</f>
        <v>165</v>
      </c>
      <c r="D22" s="195">
        <f t="shared" ref="D22:F22" si="21">D19+D21</f>
        <v>186</v>
      </c>
      <c r="E22" s="174">
        <f t="shared" si="21"/>
        <v>179</v>
      </c>
      <c r="F22" s="174">
        <f t="shared" si="21"/>
        <v>168</v>
      </c>
      <c r="G22" s="88">
        <v>38</v>
      </c>
      <c r="H22" s="88">
        <f t="shared" ref="H22" si="22">H19+H21</f>
        <v>179</v>
      </c>
      <c r="I22" s="41">
        <f t="shared" ref="I22:N22" si="23">I19+I21</f>
        <v>166</v>
      </c>
      <c r="J22" s="41">
        <f t="shared" si="23"/>
        <v>185</v>
      </c>
      <c r="K22" s="68">
        <f t="shared" si="23"/>
        <v>198</v>
      </c>
      <c r="L22" s="68">
        <f t="shared" si="23"/>
        <v>238</v>
      </c>
      <c r="M22" s="68">
        <f t="shared" si="23"/>
        <v>206</v>
      </c>
      <c r="N22" s="68">
        <f t="shared" si="23"/>
        <v>205</v>
      </c>
      <c r="O22" s="68">
        <f t="shared" ref="O22" si="24">O19+O21</f>
        <v>266</v>
      </c>
      <c r="P22" s="68">
        <f>P19+P21</f>
        <v>206</v>
      </c>
      <c r="Q22" s="68">
        <f>Q19+Q21</f>
        <v>196</v>
      </c>
    </row>
    <row r="23" spans="1:30" s="19" customFormat="1" ht="15" hidden="1" customHeight="1" outlineLevel="1" thickTop="1" thickBot="1" x14ac:dyDescent="0.3">
      <c r="A23" s="13" t="s">
        <v>1</v>
      </c>
      <c r="B23" s="301">
        <f>(B22-C22)/C22</f>
        <v>-0.19393939393939394</v>
      </c>
      <c r="C23" s="301">
        <f>(C22-D22)/D22</f>
        <v>-0.11290322580645161</v>
      </c>
      <c r="D23" s="196">
        <f>(D22-E22)/E22</f>
        <v>3.9106145251396648E-2</v>
      </c>
      <c r="E23" s="173">
        <f>(E22-F22)/F22</f>
        <v>6.5476190476190479E-2</v>
      </c>
      <c r="F23" s="173">
        <f>(F22-G22)/G22</f>
        <v>3.4210526315789473</v>
      </c>
      <c r="G23" s="89">
        <v>-0.77108433734939763</v>
      </c>
      <c r="H23" s="89">
        <f>IF(OR(J21=0,H21=0),"-",(H22-J22)/J22)</f>
        <v>-3.2432432432432434E-2</v>
      </c>
      <c r="I23" s="42">
        <f t="shared" ref="I23:P23" si="25">IF(OR(J21=0,I21=0),"-",(I22-J22)/J22)</f>
        <v>-0.10270270270270271</v>
      </c>
      <c r="J23" s="42">
        <f t="shared" si="25"/>
        <v>-6.5656565656565663E-2</v>
      </c>
      <c r="K23" s="69">
        <f t="shared" si="25"/>
        <v>-0.16806722689075632</v>
      </c>
      <c r="L23" s="69">
        <f t="shared" si="25"/>
        <v>0.1553398058252427</v>
      </c>
      <c r="M23" s="69">
        <f t="shared" si="25"/>
        <v>4.8780487804878049E-3</v>
      </c>
      <c r="N23" s="69">
        <f t="shared" si="25"/>
        <v>-0.22932330827067668</v>
      </c>
      <c r="O23" s="69">
        <f t="shared" si="25"/>
        <v>0.29126213592233008</v>
      </c>
      <c r="P23" s="69">
        <f t="shared" si="25"/>
        <v>5.1020408163265307E-2</v>
      </c>
      <c r="Q23" s="69"/>
    </row>
    <row r="24" spans="1:30" s="19" customFormat="1" ht="15" customHeight="1" collapsed="1" x14ac:dyDescent="0.25">
      <c r="A24" s="9" t="s">
        <v>11</v>
      </c>
      <c r="B24" s="9"/>
      <c r="C24" s="279">
        <v>16</v>
      </c>
      <c r="D24" s="194">
        <v>33</v>
      </c>
      <c r="E24" s="86">
        <v>20</v>
      </c>
      <c r="F24" s="86">
        <v>28</v>
      </c>
      <c r="G24" s="86">
        <v>16</v>
      </c>
      <c r="H24" s="86">
        <v>21</v>
      </c>
      <c r="I24" s="54">
        <v>33</v>
      </c>
      <c r="J24" s="47">
        <v>15</v>
      </c>
      <c r="K24" s="73">
        <v>32</v>
      </c>
      <c r="L24" s="73">
        <v>36</v>
      </c>
      <c r="M24" s="54">
        <v>26</v>
      </c>
      <c r="N24" s="72">
        <v>27</v>
      </c>
      <c r="O24" s="71">
        <v>31</v>
      </c>
      <c r="P24" s="100">
        <v>19</v>
      </c>
      <c r="Q24" s="99">
        <v>22</v>
      </c>
    </row>
    <row r="25" spans="1:30" s="19" customFormat="1" ht="15" hidden="1" customHeight="1" outlineLevel="1" thickBot="1" x14ac:dyDescent="0.3">
      <c r="A25" s="12" t="s">
        <v>3</v>
      </c>
      <c r="B25" s="309"/>
      <c r="C25" s="288">
        <f>C22+C24</f>
        <v>181</v>
      </c>
      <c r="D25" s="195">
        <f t="shared" ref="D25:F25" si="26">D22+D24</f>
        <v>219</v>
      </c>
      <c r="E25" s="174">
        <f t="shared" si="26"/>
        <v>199</v>
      </c>
      <c r="F25" s="174">
        <f t="shared" si="26"/>
        <v>196</v>
      </c>
      <c r="G25" s="88">
        <v>54</v>
      </c>
      <c r="H25" s="88">
        <f t="shared" ref="H25" si="27">H22+H24</f>
        <v>200</v>
      </c>
      <c r="I25" s="41">
        <f t="shared" ref="I25:N25" si="28">I22+I24</f>
        <v>199</v>
      </c>
      <c r="J25" s="41">
        <f t="shared" si="28"/>
        <v>200</v>
      </c>
      <c r="K25" s="68">
        <f t="shared" si="28"/>
        <v>230</v>
      </c>
      <c r="L25" s="68">
        <f t="shared" si="28"/>
        <v>274</v>
      </c>
      <c r="M25" s="68">
        <f t="shared" si="28"/>
        <v>232</v>
      </c>
      <c r="N25" s="68">
        <f t="shared" si="28"/>
        <v>232</v>
      </c>
      <c r="O25" s="68">
        <f t="shared" ref="O25" si="29">O22+O24</f>
        <v>297</v>
      </c>
      <c r="P25" s="68">
        <f>P22+P24</f>
        <v>225</v>
      </c>
      <c r="Q25" s="68">
        <f>Q22+Q24</f>
        <v>218</v>
      </c>
    </row>
    <row r="26" spans="1:30" s="19" customFormat="1" ht="15" hidden="1" customHeight="1" outlineLevel="1" thickTop="1" thickBot="1" x14ac:dyDescent="0.3">
      <c r="A26" s="13" t="s">
        <v>1</v>
      </c>
      <c r="B26" s="157"/>
      <c r="C26" s="301">
        <f>(C25-D25)/D25</f>
        <v>-0.17351598173515981</v>
      </c>
      <c r="D26" s="196">
        <f>(D25-E25)/E25</f>
        <v>0.10050251256281408</v>
      </c>
      <c r="E26" s="173">
        <f>(E25-F25)/F25</f>
        <v>1.5306122448979591E-2</v>
      </c>
      <c r="F26" s="173">
        <f>(F25-G25)/G25</f>
        <v>2.6296296296296298</v>
      </c>
      <c r="G26" s="89">
        <v>-0.72864321608040206</v>
      </c>
      <c r="H26" s="89">
        <f>IF(OR(J24=0,H24=0),"-",(H25-J25)/J25)</f>
        <v>0</v>
      </c>
      <c r="I26" s="42">
        <f t="shared" ref="I26:P26" si="30">IF(OR(J24=0,I24=0),"-",(I25-J25)/J25)</f>
        <v>-5.0000000000000001E-3</v>
      </c>
      <c r="J26" s="42">
        <f t="shared" si="30"/>
        <v>-0.13043478260869565</v>
      </c>
      <c r="K26" s="69">
        <f t="shared" si="30"/>
        <v>-0.16058394160583941</v>
      </c>
      <c r="L26" s="69">
        <f t="shared" si="30"/>
        <v>0.18103448275862069</v>
      </c>
      <c r="M26" s="69">
        <f t="shared" si="30"/>
        <v>0</v>
      </c>
      <c r="N26" s="69">
        <f t="shared" si="30"/>
        <v>-0.21885521885521886</v>
      </c>
      <c r="O26" s="69">
        <f t="shared" si="30"/>
        <v>0.32</v>
      </c>
      <c r="P26" s="69">
        <f t="shared" si="30"/>
        <v>3.2110091743119268E-2</v>
      </c>
      <c r="Q26" s="69"/>
    </row>
    <row r="27" spans="1:30" s="19" customFormat="1" ht="15" customHeight="1" collapsed="1" x14ac:dyDescent="0.25">
      <c r="A27" s="9" t="s">
        <v>12</v>
      </c>
      <c r="B27" s="9"/>
      <c r="C27" s="279">
        <v>14</v>
      </c>
      <c r="D27" s="73">
        <v>19</v>
      </c>
      <c r="E27" s="86">
        <v>28</v>
      </c>
      <c r="F27" s="86">
        <v>19</v>
      </c>
      <c r="G27" s="86">
        <v>15</v>
      </c>
      <c r="H27" s="86">
        <v>22</v>
      </c>
      <c r="I27" s="54">
        <v>18</v>
      </c>
      <c r="J27" s="47">
        <v>18</v>
      </c>
      <c r="K27" s="73">
        <v>24</v>
      </c>
      <c r="L27" s="73">
        <v>29</v>
      </c>
      <c r="M27" s="54">
        <v>25</v>
      </c>
      <c r="N27" s="72">
        <v>18</v>
      </c>
      <c r="O27" s="71">
        <v>20</v>
      </c>
      <c r="P27" s="100">
        <v>38</v>
      </c>
      <c r="Q27" s="99">
        <v>20</v>
      </c>
    </row>
    <row r="28" spans="1:30" s="19" customFormat="1" ht="15" hidden="1" customHeight="1" outlineLevel="1" thickBot="1" x14ac:dyDescent="0.3">
      <c r="A28" s="12" t="s">
        <v>3</v>
      </c>
      <c r="B28" s="309"/>
      <c r="C28" s="288">
        <f>C25+C27</f>
        <v>195</v>
      </c>
      <c r="D28" s="195">
        <f t="shared" ref="D28:F28" si="31">D25+D27</f>
        <v>238</v>
      </c>
      <c r="E28" s="174">
        <f t="shared" si="31"/>
        <v>227</v>
      </c>
      <c r="F28" s="174">
        <f t="shared" si="31"/>
        <v>215</v>
      </c>
      <c r="G28" s="88">
        <v>69</v>
      </c>
      <c r="H28" s="88">
        <f t="shared" ref="H28" si="32">H25+H27</f>
        <v>222</v>
      </c>
      <c r="I28" s="41">
        <f t="shared" ref="I28:N28" si="33">I25+I27</f>
        <v>217</v>
      </c>
      <c r="J28" s="41">
        <f t="shared" si="33"/>
        <v>218</v>
      </c>
      <c r="K28" s="68">
        <f t="shared" si="33"/>
        <v>254</v>
      </c>
      <c r="L28" s="68">
        <f t="shared" si="33"/>
        <v>303</v>
      </c>
      <c r="M28" s="68">
        <f t="shared" si="33"/>
        <v>257</v>
      </c>
      <c r="N28" s="68">
        <f t="shared" si="33"/>
        <v>250</v>
      </c>
      <c r="O28" s="68">
        <f t="shared" ref="O28" si="34">O25+O27</f>
        <v>317</v>
      </c>
      <c r="P28" s="68">
        <f>P25+P27</f>
        <v>263</v>
      </c>
      <c r="Q28" s="68">
        <f>Q25+Q27</f>
        <v>238</v>
      </c>
    </row>
    <row r="29" spans="1:30" s="19" customFormat="1" ht="15" hidden="1" customHeight="1" outlineLevel="1" thickTop="1" thickBot="1" x14ac:dyDescent="0.3">
      <c r="A29" s="13" t="s">
        <v>1</v>
      </c>
      <c r="B29" s="157"/>
      <c r="C29" s="301">
        <f>(C28-D28)/D28</f>
        <v>-0.18067226890756302</v>
      </c>
      <c r="D29" s="196">
        <f>(D28-E28)/E28</f>
        <v>4.8458149779735685E-2</v>
      </c>
      <c r="E29" s="173">
        <f>(E28-F28)/F28</f>
        <v>5.5813953488372092E-2</v>
      </c>
      <c r="F29" s="173">
        <f>(F28-G28)/G28</f>
        <v>2.1159420289855073</v>
      </c>
      <c r="G29" s="89">
        <v>-0.6820276497695853</v>
      </c>
      <c r="H29" s="89">
        <f>IF(OR(J27=0,H27=0),"-",(H28-J28)/J28)</f>
        <v>1.834862385321101E-2</v>
      </c>
      <c r="I29" s="42">
        <f t="shared" ref="I29:P29" si="35">IF(OR(J27=0,I27=0),"-",(I28-J28)/J28)</f>
        <v>-4.5871559633027525E-3</v>
      </c>
      <c r="J29" s="42">
        <f t="shared" si="35"/>
        <v>-0.14173228346456693</v>
      </c>
      <c r="K29" s="69">
        <f t="shared" si="35"/>
        <v>-0.1617161716171617</v>
      </c>
      <c r="L29" s="69">
        <f t="shared" si="35"/>
        <v>0.17898832684824903</v>
      </c>
      <c r="M29" s="69">
        <f t="shared" si="35"/>
        <v>2.8000000000000001E-2</v>
      </c>
      <c r="N29" s="69">
        <f t="shared" si="35"/>
        <v>-0.2113564668769716</v>
      </c>
      <c r="O29" s="69">
        <f t="shared" si="35"/>
        <v>0.20532319391634982</v>
      </c>
      <c r="P29" s="69">
        <f t="shared" si="35"/>
        <v>0.10504201680672269</v>
      </c>
      <c r="Q29" s="69"/>
    </row>
    <row r="30" spans="1:30" s="19" customFormat="1" ht="15" customHeight="1" collapsed="1" x14ac:dyDescent="0.25">
      <c r="A30" s="9" t="s">
        <v>13</v>
      </c>
      <c r="B30" s="9"/>
      <c r="C30" s="279">
        <v>26</v>
      </c>
      <c r="D30" s="194">
        <v>26</v>
      </c>
      <c r="E30" s="86">
        <v>29</v>
      </c>
      <c r="F30" s="86">
        <v>28</v>
      </c>
      <c r="G30" s="86">
        <v>41</v>
      </c>
      <c r="H30" s="86">
        <v>28</v>
      </c>
      <c r="I30" s="54">
        <v>32</v>
      </c>
      <c r="J30" s="47">
        <v>22</v>
      </c>
      <c r="K30" s="73">
        <v>21</v>
      </c>
      <c r="L30" s="73">
        <v>28</v>
      </c>
      <c r="M30" s="54">
        <v>33</v>
      </c>
      <c r="N30" s="72">
        <v>32</v>
      </c>
      <c r="O30" s="71">
        <v>37</v>
      </c>
      <c r="P30" s="100">
        <v>24</v>
      </c>
      <c r="Q30" s="99">
        <v>21</v>
      </c>
    </row>
    <row r="31" spans="1:30" s="19" customFormat="1" ht="15" hidden="1" customHeight="1" outlineLevel="1" thickBot="1" x14ac:dyDescent="0.3">
      <c r="A31" s="12" t="s">
        <v>3</v>
      </c>
      <c r="B31" s="309"/>
      <c r="C31" s="288">
        <f>C28+C30</f>
        <v>221</v>
      </c>
      <c r="D31" s="195">
        <f t="shared" ref="D31:F31" si="36">D28+D30</f>
        <v>264</v>
      </c>
      <c r="E31" s="174">
        <f t="shared" si="36"/>
        <v>256</v>
      </c>
      <c r="F31" s="174">
        <f t="shared" si="36"/>
        <v>243</v>
      </c>
      <c r="G31" s="88">
        <v>110</v>
      </c>
      <c r="H31" s="88">
        <f t="shared" ref="H31" si="37">H28+H30</f>
        <v>250</v>
      </c>
      <c r="I31" s="41">
        <f t="shared" ref="I31:N31" si="38">I28+I30</f>
        <v>249</v>
      </c>
      <c r="J31" s="41">
        <f t="shared" si="38"/>
        <v>240</v>
      </c>
      <c r="K31" s="68">
        <f t="shared" si="38"/>
        <v>275</v>
      </c>
      <c r="L31" s="68">
        <f t="shared" si="38"/>
        <v>331</v>
      </c>
      <c r="M31" s="68">
        <f t="shared" si="38"/>
        <v>290</v>
      </c>
      <c r="N31" s="68">
        <f t="shared" si="38"/>
        <v>282</v>
      </c>
      <c r="O31" s="68">
        <f t="shared" ref="O31" si="39">O28+O30</f>
        <v>354</v>
      </c>
      <c r="P31" s="68">
        <f>P28+P30</f>
        <v>287</v>
      </c>
      <c r="Q31" s="68">
        <f>Q28+Q30</f>
        <v>259</v>
      </c>
    </row>
    <row r="32" spans="1:30" s="19" customFormat="1" ht="15" hidden="1" customHeight="1" outlineLevel="1" thickTop="1" thickBot="1" x14ac:dyDescent="0.3">
      <c r="A32" s="13" t="s">
        <v>1</v>
      </c>
      <c r="B32" s="157"/>
      <c r="C32" s="301">
        <f>(C31-D31)/D31</f>
        <v>-0.16287878787878787</v>
      </c>
      <c r="D32" s="196">
        <f>(D31-E31)/E31</f>
        <v>3.125E-2</v>
      </c>
      <c r="E32" s="173">
        <f>(E31-F31)/F31</f>
        <v>5.3497942386831275E-2</v>
      </c>
      <c r="F32" s="173">
        <f>(F31-G31)/G31</f>
        <v>1.209090909090909</v>
      </c>
      <c r="G32" s="89">
        <v>-0.55823293172690758</v>
      </c>
      <c r="H32" s="89">
        <f>IF(OR(J30=0,H30=0),"-",(H31-J31)/J31)</f>
        <v>4.1666666666666664E-2</v>
      </c>
      <c r="I32" s="42">
        <f t="shared" ref="I32:P32" si="40">IF(OR(J30=0,I30=0),"-",(I31-J31)/J31)</f>
        <v>3.7499999999999999E-2</v>
      </c>
      <c r="J32" s="42">
        <f t="shared" si="40"/>
        <v>-0.12727272727272726</v>
      </c>
      <c r="K32" s="69">
        <f t="shared" si="40"/>
        <v>-0.16918429003021149</v>
      </c>
      <c r="L32" s="69">
        <f t="shared" si="40"/>
        <v>0.14137931034482759</v>
      </c>
      <c r="M32" s="69">
        <f t="shared" si="40"/>
        <v>2.8368794326241134E-2</v>
      </c>
      <c r="N32" s="69">
        <f t="shared" si="40"/>
        <v>-0.20338983050847459</v>
      </c>
      <c r="O32" s="69">
        <f t="shared" si="40"/>
        <v>0.23344947735191637</v>
      </c>
      <c r="P32" s="69">
        <f t="shared" si="40"/>
        <v>0.10810810810810811</v>
      </c>
      <c r="Q32" s="69"/>
    </row>
    <row r="33" spans="1:17" s="19" customFormat="1" ht="15" customHeight="1" collapsed="1" x14ac:dyDescent="0.25">
      <c r="A33" s="9" t="s">
        <v>14</v>
      </c>
      <c r="B33" s="9"/>
      <c r="C33" s="279">
        <v>18</v>
      </c>
      <c r="D33" s="73">
        <v>23</v>
      </c>
      <c r="E33" s="86">
        <v>33</v>
      </c>
      <c r="F33" s="86">
        <v>35</v>
      </c>
      <c r="G33" s="86">
        <v>22</v>
      </c>
      <c r="H33" s="86">
        <v>15</v>
      </c>
      <c r="I33" s="54">
        <v>30</v>
      </c>
      <c r="J33" s="47">
        <v>29</v>
      </c>
      <c r="K33" s="73">
        <v>45</v>
      </c>
      <c r="L33" s="73">
        <v>39</v>
      </c>
      <c r="M33" s="54">
        <v>49</v>
      </c>
      <c r="N33" s="72">
        <v>16</v>
      </c>
      <c r="O33" s="71">
        <v>42</v>
      </c>
      <c r="P33" s="100">
        <v>34</v>
      </c>
      <c r="Q33" s="99">
        <v>30</v>
      </c>
    </row>
    <row r="34" spans="1:17" s="19" customFormat="1" ht="15" hidden="1" customHeight="1" outlineLevel="1" thickBot="1" x14ac:dyDescent="0.3">
      <c r="A34" s="12" t="s">
        <v>3</v>
      </c>
      <c r="B34" s="309"/>
      <c r="C34" s="288">
        <f>C31+C33</f>
        <v>239</v>
      </c>
      <c r="D34" s="195">
        <f t="shared" ref="D34:F34" si="41">D31+D33</f>
        <v>287</v>
      </c>
      <c r="E34" s="174">
        <f t="shared" si="41"/>
        <v>289</v>
      </c>
      <c r="F34" s="174">
        <f t="shared" si="41"/>
        <v>278</v>
      </c>
      <c r="G34" s="88">
        <v>132</v>
      </c>
      <c r="H34" s="88">
        <f t="shared" ref="H34" si="42">H31+H33</f>
        <v>265</v>
      </c>
      <c r="I34" s="41">
        <f t="shared" ref="I34:N34" si="43">I31+I33</f>
        <v>279</v>
      </c>
      <c r="J34" s="41">
        <f t="shared" si="43"/>
        <v>269</v>
      </c>
      <c r="K34" s="68">
        <f t="shared" si="43"/>
        <v>320</v>
      </c>
      <c r="L34" s="68">
        <f t="shared" si="43"/>
        <v>370</v>
      </c>
      <c r="M34" s="68">
        <f t="shared" si="43"/>
        <v>339</v>
      </c>
      <c r="N34" s="68">
        <f t="shared" si="43"/>
        <v>298</v>
      </c>
      <c r="O34" s="68">
        <f t="shared" ref="O34" si="44">O31+O33</f>
        <v>396</v>
      </c>
      <c r="P34" s="68">
        <f>P31+P33</f>
        <v>321</v>
      </c>
      <c r="Q34" s="68">
        <f>Q31+Q33</f>
        <v>289</v>
      </c>
    </row>
    <row r="35" spans="1:17" s="19" customFormat="1" ht="15" hidden="1" customHeight="1" outlineLevel="1" thickTop="1" thickBot="1" x14ac:dyDescent="0.3">
      <c r="A35" s="13" t="s">
        <v>1</v>
      </c>
      <c r="B35" s="157"/>
      <c r="C35" s="301">
        <f>(C34-D34)/D34</f>
        <v>-0.1672473867595819</v>
      </c>
      <c r="D35" s="196">
        <f>(D34-E34)/E34</f>
        <v>-6.920415224913495E-3</v>
      </c>
      <c r="E35" s="173">
        <f>(E34-F34)/F34</f>
        <v>3.9568345323741004E-2</v>
      </c>
      <c r="F35" s="173">
        <f>(F34-G34)/G34</f>
        <v>1.106060606060606</v>
      </c>
      <c r="G35" s="89">
        <v>-0.5268817204301075</v>
      </c>
      <c r="H35" s="89">
        <f>IF(OR(J33=0,H33=0),"-",(H34-J34)/J34)</f>
        <v>-1.4869888475836431E-2</v>
      </c>
      <c r="I35" s="42">
        <f t="shared" ref="I35:P35" si="45">IF(OR(J33=0,I33=0),"-",(I34-J34)/J34)</f>
        <v>3.717472118959108E-2</v>
      </c>
      <c r="J35" s="42">
        <f t="shared" si="45"/>
        <v>-0.15937499999999999</v>
      </c>
      <c r="K35" s="69">
        <f t="shared" si="45"/>
        <v>-0.13513513513513514</v>
      </c>
      <c r="L35" s="69">
        <f t="shared" si="45"/>
        <v>9.1445427728613568E-2</v>
      </c>
      <c r="M35" s="69">
        <f t="shared" si="45"/>
        <v>0.13758389261744966</v>
      </c>
      <c r="N35" s="69">
        <f t="shared" si="45"/>
        <v>-0.24747474747474749</v>
      </c>
      <c r="O35" s="69">
        <f t="shared" si="45"/>
        <v>0.23364485981308411</v>
      </c>
      <c r="P35" s="69">
        <f t="shared" si="45"/>
        <v>0.11072664359861592</v>
      </c>
      <c r="Q35" s="69"/>
    </row>
    <row r="36" spans="1:17" s="19" customFormat="1" ht="14.25" customHeight="1" collapsed="1" x14ac:dyDescent="0.25">
      <c r="A36" s="9" t="s">
        <v>15</v>
      </c>
      <c r="B36" s="310"/>
      <c r="C36" s="281">
        <v>21</v>
      </c>
      <c r="D36" s="67">
        <v>32</v>
      </c>
      <c r="E36" s="86">
        <v>28</v>
      </c>
      <c r="F36" s="86">
        <v>27</v>
      </c>
      <c r="G36" s="86">
        <v>23</v>
      </c>
      <c r="H36" s="86">
        <v>30</v>
      </c>
      <c r="I36" s="54">
        <v>29</v>
      </c>
      <c r="J36" s="47">
        <v>28</v>
      </c>
      <c r="K36" s="67">
        <v>23</v>
      </c>
      <c r="L36" s="67">
        <v>22</v>
      </c>
      <c r="M36" s="66">
        <v>40</v>
      </c>
      <c r="N36" s="77">
        <v>29</v>
      </c>
      <c r="O36" s="64">
        <v>40</v>
      </c>
      <c r="P36" s="67">
        <v>29</v>
      </c>
      <c r="Q36" s="97">
        <v>43</v>
      </c>
    </row>
    <row r="37" spans="1:17" s="19" customFormat="1" ht="15" hidden="1" customHeight="1" outlineLevel="1" thickBot="1" x14ac:dyDescent="0.3">
      <c r="A37" s="12" t="s">
        <v>3</v>
      </c>
      <c r="B37" s="309"/>
      <c r="C37" s="288">
        <f>C34+C36</f>
        <v>260</v>
      </c>
      <c r="D37" s="195">
        <f t="shared" ref="D37:F37" si="46">D34+D36</f>
        <v>319</v>
      </c>
      <c r="E37" s="174">
        <f t="shared" si="46"/>
        <v>317</v>
      </c>
      <c r="F37" s="174">
        <f t="shared" si="46"/>
        <v>305</v>
      </c>
      <c r="G37" s="88">
        <v>155</v>
      </c>
      <c r="H37" s="88">
        <f t="shared" ref="H37" si="47">H34+H36</f>
        <v>295</v>
      </c>
      <c r="I37" s="41">
        <f t="shared" ref="I37:N37" si="48">I34+I36</f>
        <v>308</v>
      </c>
      <c r="J37" s="41">
        <f t="shared" si="48"/>
        <v>297</v>
      </c>
      <c r="K37" s="68">
        <f t="shared" si="48"/>
        <v>343</v>
      </c>
      <c r="L37" s="68">
        <f t="shared" si="48"/>
        <v>392</v>
      </c>
      <c r="M37" s="68">
        <f t="shared" si="48"/>
        <v>379</v>
      </c>
      <c r="N37" s="68">
        <f t="shared" si="48"/>
        <v>327</v>
      </c>
      <c r="O37" s="68">
        <f t="shared" ref="O37" si="49">O34+O36</f>
        <v>436</v>
      </c>
      <c r="P37" s="68">
        <f>P34+P36</f>
        <v>350</v>
      </c>
      <c r="Q37" s="68">
        <f>Q34+Q36</f>
        <v>332</v>
      </c>
    </row>
    <row r="38" spans="1:17" s="19" customFormat="1" ht="15" hidden="1" customHeight="1" outlineLevel="1" thickTop="1" thickBot="1" x14ac:dyDescent="0.3">
      <c r="A38" s="13" t="s">
        <v>1</v>
      </c>
      <c r="B38" s="157"/>
      <c r="C38" s="301">
        <f>(C37-D37)/D37</f>
        <v>-0.18495297805642633</v>
      </c>
      <c r="D38" s="196">
        <f>(D37-E37)/E37</f>
        <v>6.3091482649842269E-3</v>
      </c>
      <c r="E38" s="173">
        <f>(E37-F37)/F37</f>
        <v>3.9344262295081971E-2</v>
      </c>
      <c r="F38" s="173">
        <f>(F37-G37)/G37</f>
        <v>0.967741935483871</v>
      </c>
      <c r="G38" s="89">
        <v>-0.49675324675324678</v>
      </c>
      <c r="H38" s="89">
        <f>IF(OR(J36=0,H36=0),"-",(H37-J37)/J37)</f>
        <v>-6.7340067340067337E-3</v>
      </c>
      <c r="I38" s="42">
        <f t="shared" ref="I38:P38" si="50">IF(OR(J36=0,I36=0),"-",(I37-J37)/J37)</f>
        <v>3.7037037037037035E-2</v>
      </c>
      <c r="J38" s="42">
        <f t="shared" si="50"/>
        <v>-0.13411078717201166</v>
      </c>
      <c r="K38" s="69">
        <f t="shared" si="50"/>
        <v>-0.125</v>
      </c>
      <c r="L38" s="69">
        <f t="shared" si="50"/>
        <v>3.430079155672823E-2</v>
      </c>
      <c r="M38" s="69">
        <f t="shared" si="50"/>
        <v>0.15902140672782875</v>
      </c>
      <c r="N38" s="69">
        <f t="shared" si="50"/>
        <v>-0.25</v>
      </c>
      <c r="O38" s="69">
        <f t="shared" si="50"/>
        <v>0.24571428571428572</v>
      </c>
      <c r="P38" s="69">
        <f t="shared" si="50"/>
        <v>5.4216867469879519E-2</v>
      </c>
      <c r="Q38" s="69"/>
    </row>
    <row r="39" spans="1:17" s="19" customFormat="1" ht="15" customHeight="1" collapsed="1" x14ac:dyDescent="0.25">
      <c r="A39" s="9" t="s">
        <v>16</v>
      </c>
      <c r="B39" s="9"/>
      <c r="C39" s="279">
        <v>23</v>
      </c>
      <c r="D39" s="73">
        <v>27</v>
      </c>
      <c r="E39" s="86">
        <v>39</v>
      </c>
      <c r="F39" s="86">
        <v>37</v>
      </c>
      <c r="G39" s="86">
        <v>21</v>
      </c>
      <c r="H39" s="86">
        <v>29</v>
      </c>
      <c r="I39" s="54">
        <v>46</v>
      </c>
      <c r="J39" s="47">
        <v>43</v>
      </c>
      <c r="K39" s="73">
        <v>30</v>
      </c>
      <c r="L39" s="73">
        <v>42</v>
      </c>
      <c r="M39" s="54">
        <v>35</v>
      </c>
      <c r="N39" s="77">
        <v>44</v>
      </c>
      <c r="O39" s="71">
        <v>32</v>
      </c>
      <c r="P39" s="73">
        <v>32</v>
      </c>
      <c r="Q39" s="99">
        <v>33</v>
      </c>
    </row>
    <row r="40" spans="1:17" s="19" customFormat="1" ht="15" hidden="1" customHeight="1" outlineLevel="1" thickBot="1" x14ac:dyDescent="0.3">
      <c r="A40" s="12" t="s">
        <v>3</v>
      </c>
      <c r="B40" s="309"/>
      <c r="C40" s="288">
        <f>C37+C39</f>
        <v>283</v>
      </c>
      <c r="D40" s="195">
        <f t="shared" ref="D40:F40" si="51">D37+D39</f>
        <v>346</v>
      </c>
      <c r="E40" s="174">
        <f t="shared" si="51"/>
        <v>356</v>
      </c>
      <c r="F40" s="174">
        <f t="shared" si="51"/>
        <v>342</v>
      </c>
      <c r="G40" s="88">
        <v>176</v>
      </c>
      <c r="H40" s="88">
        <f t="shared" ref="H40" si="52">H37+H39</f>
        <v>324</v>
      </c>
      <c r="I40" s="41">
        <f t="shared" ref="I40:N40" si="53">I37+I39</f>
        <v>354</v>
      </c>
      <c r="J40" s="41">
        <f t="shared" si="53"/>
        <v>340</v>
      </c>
      <c r="K40" s="68">
        <f t="shared" si="53"/>
        <v>373</v>
      </c>
      <c r="L40" s="68">
        <f t="shared" si="53"/>
        <v>434</v>
      </c>
      <c r="M40" s="68">
        <f t="shared" si="53"/>
        <v>414</v>
      </c>
      <c r="N40" s="68">
        <f t="shared" si="53"/>
        <v>371</v>
      </c>
      <c r="O40" s="68">
        <f t="shared" ref="O40" si="54">O37+O39</f>
        <v>468</v>
      </c>
      <c r="P40" s="68">
        <f>P37+P39</f>
        <v>382</v>
      </c>
      <c r="Q40" s="68">
        <f>Q37+Q39</f>
        <v>365</v>
      </c>
    </row>
    <row r="41" spans="1:17" s="19" customFormat="1" ht="15" hidden="1" customHeight="1" outlineLevel="1" thickTop="1" thickBot="1" x14ac:dyDescent="0.3">
      <c r="A41" s="13" t="s">
        <v>1</v>
      </c>
      <c r="B41" s="157"/>
      <c r="C41" s="301">
        <f>(C40-D40)/D40</f>
        <v>-0.18208092485549132</v>
      </c>
      <c r="D41" s="196">
        <f>(D40-E40)/E40</f>
        <v>-2.8089887640449437E-2</v>
      </c>
      <c r="E41" s="173">
        <f>(E40-F40)/F40</f>
        <v>4.0935672514619881E-2</v>
      </c>
      <c r="F41" s="173">
        <f>(F40-G40)/G40</f>
        <v>0.94318181818181823</v>
      </c>
      <c r="G41" s="89">
        <v>-0.50282485875706218</v>
      </c>
      <c r="H41" s="89">
        <f>IF(OR(J39=0,H39=0),"-",(H40-J40)/J40)</f>
        <v>-4.7058823529411764E-2</v>
      </c>
      <c r="I41" s="42">
        <f t="shared" ref="I41:P41" si="55">IF(OR(J39=0,I39=0),"-",(I40-J40)/J40)</f>
        <v>4.1176470588235294E-2</v>
      </c>
      <c r="J41" s="42">
        <f t="shared" si="55"/>
        <v>-8.8471849865951746E-2</v>
      </c>
      <c r="K41" s="69">
        <f t="shared" si="55"/>
        <v>-0.14055299539170507</v>
      </c>
      <c r="L41" s="69">
        <f t="shared" si="55"/>
        <v>4.8309178743961352E-2</v>
      </c>
      <c r="M41" s="69">
        <f t="shared" si="55"/>
        <v>0.11590296495956873</v>
      </c>
      <c r="N41" s="69">
        <f t="shared" si="55"/>
        <v>-0.20726495726495728</v>
      </c>
      <c r="O41" s="69">
        <f t="shared" si="55"/>
        <v>0.22513089005235601</v>
      </c>
      <c r="P41" s="69">
        <f t="shared" si="55"/>
        <v>4.6575342465753428E-2</v>
      </c>
      <c r="Q41" s="69"/>
    </row>
    <row r="42" spans="1:17" s="19" customFormat="1" ht="15" customHeight="1" collapsed="1" x14ac:dyDescent="0.25">
      <c r="A42" s="9" t="s">
        <v>17</v>
      </c>
      <c r="B42" s="9"/>
      <c r="C42" s="279">
        <v>10</v>
      </c>
      <c r="D42" s="73">
        <v>29</v>
      </c>
      <c r="E42" s="86">
        <v>21</v>
      </c>
      <c r="F42" s="86">
        <v>35</v>
      </c>
      <c r="G42" s="86">
        <v>29</v>
      </c>
      <c r="H42" s="86">
        <v>34</v>
      </c>
      <c r="I42" s="54">
        <v>24</v>
      </c>
      <c r="J42" s="47">
        <v>24</v>
      </c>
      <c r="K42" s="73">
        <v>31</v>
      </c>
      <c r="L42" s="73">
        <v>20</v>
      </c>
      <c r="M42" s="54">
        <v>23</v>
      </c>
      <c r="N42" s="77">
        <v>36</v>
      </c>
      <c r="O42" s="71">
        <v>32</v>
      </c>
      <c r="P42" s="73">
        <v>27</v>
      </c>
      <c r="Q42" s="99">
        <v>34</v>
      </c>
    </row>
    <row r="43" spans="1:17" s="19" customFormat="1" ht="15" hidden="1" customHeight="1" outlineLevel="1" thickBot="1" x14ac:dyDescent="0.3">
      <c r="A43" s="12" t="s">
        <v>3</v>
      </c>
      <c r="B43" s="309"/>
      <c r="C43" s="288">
        <f>C40+C42</f>
        <v>293</v>
      </c>
      <c r="D43" s="195">
        <f t="shared" ref="D43:F43" si="56">D40+D42</f>
        <v>375</v>
      </c>
      <c r="E43" s="174">
        <f t="shared" si="56"/>
        <v>377</v>
      </c>
      <c r="F43" s="174">
        <f t="shared" si="56"/>
        <v>377</v>
      </c>
      <c r="G43" s="88">
        <v>205</v>
      </c>
      <c r="H43" s="88">
        <f t="shared" ref="H43" si="57">H40+H42</f>
        <v>358</v>
      </c>
      <c r="I43" s="41">
        <f t="shared" ref="I43:N43" si="58">I40+I42</f>
        <v>378</v>
      </c>
      <c r="J43" s="41">
        <f t="shared" si="58"/>
        <v>364</v>
      </c>
      <c r="K43" s="68">
        <f t="shared" si="58"/>
        <v>404</v>
      </c>
      <c r="L43" s="68">
        <f t="shared" si="58"/>
        <v>454</v>
      </c>
      <c r="M43" s="68">
        <f t="shared" si="58"/>
        <v>437</v>
      </c>
      <c r="N43" s="68">
        <f t="shared" si="58"/>
        <v>407</v>
      </c>
      <c r="O43" s="68">
        <f t="shared" ref="O43" si="59">O40+O42</f>
        <v>500</v>
      </c>
      <c r="P43" s="68">
        <f>P40+P42</f>
        <v>409</v>
      </c>
      <c r="Q43" s="68">
        <f>Q40+Q42</f>
        <v>399</v>
      </c>
    </row>
    <row r="44" spans="1:17" s="19" customFormat="1" ht="15" hidden="1" customHeight="1" outlineLevel="1" thickTop="1" thickBot="1" x14ac:dyDescent="0.3">
      <c r="A44" s="13" t="s">
        <v>1</v>
      </c>
      <c r="B44" s="157"/>
      <c r="C44" s="301">
        <f>(C43-D43)/D43</f>
        <v>-0.21866666666666668</v>
      </c>
      <c r="D44" s="196">
        <f>(D43-E43)/E43</f>
        <v>-5.3050397877984082E-3</v>
      </c>
      <c r="E44" s="173">
        <f>(E43-F43)/F43</f>
        <v>0</v>
      </c>
      <c r="F44" s="173">
        <f>(F43-G43)/G43</f>
        <v>0.83902439024390241</v>
      </c>
      <c r="G44" s="89">
        <v>-0.45767195767195767</v>
      </c>
      <c r="H44" s="89">
        <f>IF(OR(J42=0,H42=0),"-",(H43-J43)/J43)</f>
        <v>-1.6483516483516484E-2</v>
      </c>
      <c r="I44" s="42">
        <f t="shared" ref="I44:P44" si="60">IF(OR(J42=0,I42=0),"-",(I43-J43)/J43)</f>
        <v>3.8461538461538464E-2</v>
      </c>
      <c r="J44" s="42">
        <f t="shared" si="60"/>
        <v>-9.9009900990099015E-2</v>
      </c>
      <c r="K44" s="69">
        <f t="shared" si="60"/>
        <v>-0.11013215859030837</v>
      </c>
      <c r="L44" s="69">
        <f t="shared" si="60"/>
        <v>3.8901601830663615E-2</v>
      </c>
      <c r="M44" s="69">
        <f t="shared" si="60"/>
        <v>7.3710073710073709E-2</v>
      </c>
      <c r="N44" s="69">
        <f t="shared" si="60"/>
        <v>-0.186</v>
      </c>
      <c r="O44" s="69">
        <f t="shared" si="60"/>
        <v>0.22249388753056235</v>
      </c>
      <c r="P44" s="69">
        <f t="shared" si="60"/>
        <v>2.5062656641604009E-2</v>
      </c>
      <c r="Q44" s="69"/>
    </row>
    <row r="45" spans="1:17" s="19" customFormat="1" ht="15" customHeight="1" collapsed="1" x14ac:dyDescent="0.25">
      <c r="A45" s="9" t="s">
        <v>20</v>
      </c>
      <c r="B45" s="9"/>
      <c r="C45" s="279">
        <v>8</v>
      </c>
      <c r="D45" s="73">
        <v>10</v>
      </c>
      <c r="E45" s="86">
        <v>16</v>
      </c>
      <c r="F45" s="86">
        <v>30</v>
      </c>
      <c r="G45" s="86">
        <v>23</v>
      </c>
      <c r="H45" s="86">
        <v>24</v>
      </c>
      <c r="I45" s="54">
        <v>15</v>
      </c>
      <c r="J45" s="47">
        <v>10</v>
      </c>
      <c r="K45" s="73">
        <v>9</v>
      </c>
      <c r="L45" s="73">
        <v>13</v>
      </c>
      <c r="M45" s="54">
        <v>19</v>
      </c>
      <c r="N45" s="77">
        <v>13</v>
      </c>
      <c r="O45" s="71">
        <v>20</v>
      </c>
      <c r="P45" s="73">
        <v>14</v>
      </c>
      <c r="Q45" s="99">
        <v>28</v>
      </c>
    </row>
    <row r="46" spans="1:17" s="19" customFormat="1" ht="15" hidden="1" customHeight="1" outlineLevel="1" thickBot="1" x14ac:dyDescent="0.3">
      <c r="A46" s="12" t="s">
        <v>3</v>
      </c>
      <c r="B46" s="309"/>
      <c r="C46" s="288">
        <f>C43+C45</f>
        <v>301</v>
      </c>
      <c r="D46" s="195">
        <f t="shared" ref="D46:F46" si="61">D43+D45</f>
        <v>385</v>
      </c>
      <c r="E46" s="174">
        <f t="shared" si="61"/>
        <v>393</v>
      </c>
      <c r="F46" s="174">
        <f t="shared" si="61"/>
        <v>407</v>
      </c>
      <c r="G46" s="88">
        <v>228</v>
      </c>
      <c r="H46" s="88">
        <f t="shared" ref="H46" si="62">H43+H45</f>
        <v>382</v>
      </c>
      <c r="I46" s="41">
        <f t="shared" ref="I46:N46" si="63">I43+I45</f>
        <v>393</v>
      </c>
      <c r="J46" s="41">
        <f t="shared" si="63"/>
        <v>374</v>
      </c>
      <c r="K46" s="68">
        <f t="shared" si="63"/>
        <v>413</v>
      </c>
      <c r="L46" s="68">
        <f t="shared" si="63"/>
        <v>467</v>
      </c>
      <c r="M46" s="68">
        <f t="shared" si="63"/>
        <v>456</v>
      </c>
      <c r="N46" s="68">
        <f t="shared" si="63"/>
        <v>420</v>
      </c>
      <c r="O46" s="68">
        <f t="shared" ref="O46" si="64">O43+O45</f>
        <v>520</v>
      </c>
      <c r="P46" s="68">
        <f>P43+P45</f>
        <v>423</v>
      </c>
      <c r="Q46" s="68">
        <f>Q43+Q45</f>
        <v>427</v>
      </c>
    </row>
    <row r="47" spans="1:17" s="19" customFormat="1" ht="15" hidden="1" customHeight="1" outlineLevel="1" thickTop="1" thickBot="1" x14ac:dyDescent="0.3">
      <c r="A47" s="13" t="s">
        <v>1</v>
      </c>
      <c r="B47" s="157"/>
      <c r="C47" s="301">
        <f>(C46-D46)/D46</f>
        <v>-0.21818181818181817</v>
      </c>
      <c r="D47" s="196">
        <f>(D46-E46)/E46</f>
        <v>-2.0356234096692113E-2</v>
      </c>
      <c r="E47" s="173">
        <f>(E46-F46)/F46</f>
        <v>-3.4398034398034398E-2</v>
      </c>
      <c r="F47" s="173">
        <f>(F46-G46)/G46</f>
        <v>0.78508771929824561</v>
      </c>
      <c r="G47" s="89">
        <v>-0.41984732824427479</v>
      </c>
      <c r="H47" s="89">
        <f>IF(OR(J45=0,H45=0),"-",(H46-J46)/J46)</f>
        <v>2.1390374331550801E-2</v>
      </c>
      <c r="I47" s="42">
        <f t="shared" ref="I47:P47" si="65">IF(OR(J45=0,I45=0),"-",(I46-J46)/J46)</f>
        <v>5.0802139037433157E-2</v>
      </c>
      <c r="J47" s="42">
        <f t="shared" si="65"/>
        <v>-9.4430992736077482E-2</v>
      </c>
      <c r="K47" s="69">
        <f t="shared" si="65"/>
        <v>-0.11563169164882227</v>
      </c>
      <c r="L47" s="69">
        <f t="shared" si="65"/>
        <v>2.4122807017543858E-2</v>
      </c>
      <c r="M47" s="69">
        <f t="shared" si="65"/>
        <v>8.5714285714285715E-2</v>
      </c>
      <c r="N47" s="69">
        <f t="shared" si="65"/>
        <v>-0.19230769230769232</v>
      </c>
      <c r="O47" s="69">
        <f t="shared" si="65"/>
        <v>0.2293144208037825</v>
      </c>
      <c r="P47" s="69">
        <f t="shared" si="65"/>
        <v>-9.3676814988290398E-3</v>
      </c>
      <c r="Q47" s="69"/>
    </row>
    <row r="48" spans="1:17" s="19" customFormat="1" ht="15" customHeight="1" collapsed="1" thickBot="1" x14ac:dyDescent="0.3">
      <c r="A48" s="10" t="s">
        <v>19</v>
      </c>
      <c r="B48" s="311"/>
      <c r="C48" s="284" t="s">
        <v>32</v>
      </c>
      <c r="D48" s="152" t="s">
        <v>30</v>
      </c>
      <c r="E48" s="86">
        <v>6</v>
      </c>
      <c r="F48" s="86">
        <v>15</v>
      </c>
      <c r="G48" s="86">
        <v>10</v>
      </c>
      <c r="H48" s="86">
        <v>11</v>
      </c>
      <c r="I48" s="54">
        <v>13</v>
      </c>
      <c r="J48" s="47">
        <v>2</v>
      </c>
      <c r="K48" s="73">
        <v>4</v>
      </c>
      <c r="L48" s="73">
        <v>7</v>
      </c>
      <c r="M48" s="54">
        <v>7</v>
      </c>
      <c r="N48" s="77">
        <v>4</v>
      </c>
      <c r="O48" s="71">
        <v>7</v>
      </c>
      <c r="P48" s="73">
        <v>7</v>
      </c>
      <c r="Q48" s="99">
        <v>4</v>
      </c>
    </row>
    <row r="49" spans="1:29" s="19" customFormat="1" ht="15" hidden="1" customHeight="1" outlineLevel="1" thickTop="1" thickBot="1" x14ac:dyDescent="0.3">
      <c r="A49" s="12" t="s">
        <v>21</v>
      </c>
      <c r="B49" s="20"/>
      <c r="C49" s="20"/>
      <c r="D49" s="20"/>
      <c r="E49" s="93">
        <f>E46+E48</f>
        <v>399</v>
      </c>
      <c r="F49" s="41">
        <f t="shared" ref="F49" si="66">F46+F48</f>
        <v>422</v>
      </c>
      <c r="G49" s="41">
        <v>238</v>
      </c>
      <c r="H49" s="41">
        <f t="shared" ref="H49:N49" si="67">H46+H48</f>
        <v>393</v>
      </c>
      <c r="I49" s="41">
        <f t="shared" si="67"/>
        <v>406</v>
      </c>
      <c r="J49" s="40">
        <f t="shared" si="67"/>
        <v>376</v>
      </c>
      <c r="K49" s="25">
        <f t="shared" si="67"/>
        <v>417</v>
      </c>
      <c r="L49" s="25">
        <f t="shared" si="67"/>
        <v>474</v>
      </c>
      <c r="M49" s="25">
        <f t="shared" si="67"/>
        <v>463</v>
      </c>
      <c r="N49" s="25">
        <f t="shared" si="67"/>
        <v>424</v>
      </c>
      <c r="O49" s="25">
        <f t="shared" ref="O49" si="68">O46+O48</f>
        <v>527</v>
      </c>
      <c r="P49" s="25">
        <f>P46+P48</f>
        <v>430</v>
      </c>
      <c r="Q49" s="25">
        <f>Q46+Q48</f>
        <v>431</v>
      </c>
    </row>
    <row r="50" spans="1:29" s="19" customFormat="1" ht="15" hidden="1" customHeight="1" outlineLevel="1" thickTop="1" thickBot="1" x14ac:dyDescent="0.3">
      <c r="A50" s="13" t="s">
        <v>1</v>
      </c>
      <c r="B50" s="20"/>
      <c r="C50" s="20"/>
      <c r="D50" s="20"/>
      <c r="E50" s="130">
        <f>IF(OR(I48=0,E48=0),"-",(E49-I49)/I49)</f>
        <v>-1.7241379310344827E-2</v>
      </c>
      <c r="F50" s="112">
        <f>IF(OR(J48=0,F48=0),"-",(F49-J49)/J49)</f>
        <v>0.12234042553191489</v>
      </c>
      <c r="G50" s="112">
        <v>-0.41379310344827586</v>
      </c>
      <c r="H50" s="112">
        <f>IF(OR(J48=0,H48=0),"-",(H49-J49)/J49)</f>
        <v>4.5212765957446811E-2</v>
      </c>
      <c r="I50" s="112">
        <f t="shared" ref="I50:P50" si="69">IF(OR(J48=0,I48=0),"-",(I49-J49)/J49)</f>
        <v>7.9787234042553196E-2</v>
      </c>
      <c r="J50" s="112">
        <f t="shared" si="69"/>
        <v>-9.8321342925659472E-2</v>
      </c>
      <c r="K50" s="111">
        <f t="shared" si="69"/>
        <v>-0.12025316455696203</v>
      </c>
      <c r="L50" s="111">
        <f t="shared" si="69"/>
        <v>2.3758099352051837E-2</v>
      </c>
      <c r="M50" s="111">
        <f t="shared" si="69"/>
        <v>9.1981132075471692E-2</v>
      </c>
      <c r="N50" s="111">
        <f t="shared" si="69"/>
        <v>-0.1954459203036053</v>
      </c>
      <c r="O50" s="111">
        <f t="shared" si="69"/>
        <v>0.2255813953488372</v>
      </c>
      <c r="P50" s="111">
        <f t="shared" si="69"/>
        <v>-2.3201856148491878E-3</v>
      </c>
      <c r="Q50" s="111"/>
    </row>
    <row r="51" spans="1:29" s="19" customFormat="1" ht="20.45" customHeight="1" collapsed="1" thickTop="1" x14ac:dyDescent="0.25">
      <c r="A51" s="21" t="s">
        <v>0</v>
      </c>
      <c r="B51" s="114">
        <f>B6+B9+B12+B15+B18+B21+B24+B27+B30+B33+B36+B39+B42+B45+B48</f>
        <v>133</v>
      </c>
      <c r="C51" s="114">
        <f>C6+C9+C12+C15+C18+C21+C24+C27+C30+C33+C36+C39+C42+C45+C48</f>
        <v>311</v>
      </c>
      <c r="D51" s="114">
        <f>D6+D9+D12+D15+D18+D21+D24+D27+D30+D33+D36+D39+D42+D45+D48</f>
        <v>402</v>
      </c>
      <c r="E51" s="114">
        <f>E6+E9+E12+E15+E18+E21+E24+E27+E30+E33+E36+E39+E42+E45+E48</f>
        <v>399</v>
      </c>
      <c r="F51" s="114">
        <f t="shared" ref="F51" si="70">F6+F9+F12+F15+F18+F21+F24+F27+F30+F33+F36+F39+F42+F45+F48</f>
        <v>422</v>
      </c>
      <c r="G51" s="114">
        <f t="shared" ref="G51:P51" si="71">G6+G9+G12+G15+G18+G21+G24+G27+G30+G33+G36+G39+G42+G45+G48</f>
        <v>238</v>
      </c>
      <c r="H51" s="114">
        <f t="shared" si="71"/>
        <v>393</v>
      </c>
      <c r="I51" s="114">
        <f t="shared" si="71"/>
        <v>406</v>
      </c>
      <c r="J51" s="113">
        <f t="shared" si="71"/>
        <v>376</v>
      </c>
      <c r="K51" s="145">
        <f t="shared" si="71"/>
        <v>417</v>
      </c>
      <c r="L51" s="145">
        <f t="shared" si="71"/>
        <v>474</v>
      </c>
      <c r="M51" s="145">
        <f t="shared" si="71"/>
        <v>463</v>
      </c>
      <c r="N51" s="145">
        <f t="shared" si="71"/>
        <v>424</v>
      </c>
      <c r="O51" s="145">
        <f t="shared" si="71"/>
        <v>527</v>
      </c>
      <c r="P51" s="145">
        <f t="shared" si="71"/>
        <v>430</v>
      </c>
      <c r="Q51" s="145">
        <f t="shared" ref="Q51" si="72">Q6+Q9+Q12+Q15+Q18+Q21+Q24+Q27+Q30+Q33+Q36+Q39+Q42+Q45+Q48</f>
        <v>431</v>
      </c>
    </row>
    <row r="52" spans="1:29" ht="20.45" customHeight="1" outlineLevel="1" thickBot="1" x14ac:dyDescent="0.35">
      <c r="A52" s="22" t="s">
        <v>1</v>
      </c>
      <c r="B52" s="312"/>
      <c r="C52" s="244">
        <f>IF(C48&lt;&gt;"",(C51-D51)/D51,"")</f>
        <v>-0.2263681592039801</v>
      </c>
      <c r="D52" s="244">
        <f>IF(D48&lt;&gt;"",(D51-E51)/E51,"")</f>
        <v>7.5187969924812026E-3</v>
      </c>
      <c r="E52" s="244">
        <f>IF(E48&lt;&gt;"",(E51-F51)/F51,"")</f>
        <v>-5.4502369668246446E-2</v>
      </c>
      <c r="F52" s="245">
        <f t="shared" ref="F52:K52" si="73">IF(F45&lt;&gt;"",(F51-G51)/G51,"")</f>
        <v>0.77310924369747902</v>
      </c>
      <c r="G52" s="245">
        <f t="shared" si="73"/>
        <v>-0.3944020356234097</v>
      </c>
      <c r="H52" s="245">
        <f t="shared" si="73"/>
        <v>-3.2019704433497539E-2</v>
      </c>
      <c r="I52" s="245">
        <f t="shared" si="73"/>
        <v>7.9787234042553196E-2</v>
      </c>
      <c r="J52" s="246">
        <f t="shared" si="73"/>
        <v>-9.8321342925659472E-2</v>
      </c>
      <c r="K52" s="243">
        <f t="shared" si="73"/>
        <v>-0.12025316455696203</v>
      </c>
      <c r="L52" s="247">
        <f>IF(L48&lt;&gt;"",(L51-M51)/M51,"")</f>
        <v>2.3758099352051837E-2</v>
      </c>
      <c r="M52" s="247">
        <f>(M51-N51)/N51</f>
        <v>9.1981132075471692E-2</v>
      </c>
      <c r="N52" s="247">
        <f>(N51-O51)/O51</f>
        <v>-0.1954459203036053</v>
      </c>
      <c r="O52" s="247">
        <f>(O51-P51)/P51</f>
        <v>0.2255813953488372</v>
      </c>
      <c r="P52" s="247">
        <f>(P51-Q51)/Q51</f>
        <v>-2.3201856148491878E-3</v>
      </c>
      <c r="Q52" s="146"/>
    </row>
    <row r="53" spans="1:29" ht="14.25" customHeight="1" x14ac:dyDescent="0.25">
      <c r="S53" s="8"/>
      <c r="T53" s="8"/>
      <c r="AC53" s="6"/>
    </row>
    <row r="54" spans="1:29" x14ac:dyDescent="0.25">
      <c r="A54" s="6" t="s">
        <v>22</v>
      </c>
      <c r="D54" s="6" t="s">
        <v>22</v>
      </c>
      <c r="S54" s="8"/>
      <c r="T54" s="8"/>
      <c r="AC54" s="6"/>
    </row>
    <row r="55" spans="1:29" x14ac:dyDescent="0.25">
      <c r="D55" s="6" t="s">
        <v>22</v>
      </c>
      <c r="S55" s="8"/>
      <c r="T55" s="8"/>
      <c r="AC55" s="6"/>
    </row>
    <row r="56" spans="1:29" x14ac:dyDescent="0.25">
      <c r="S56" s="8"/>
      <c r="T56" s="8"/>
      <c r="AC56" s="6"/>
    </row>
    <row r="57" spans="1:29" x14ac:dyDescent="0.25">
      <c r="G57" s="6" t="s">
        <v>22</v>
      </c>
      <c r="S57" s="8"/>
      <c r="T57" s="8"/>
      <c r="AC57" s="6"/>
    </row>
    <row r="58" spans="1:29" x14ac:dyDescent="0.25">
      <c r="F58" s="6" t="s">
        <v>22</v>
      </c>
      <c r="S58" s="8"/>
      <c r="T58" s="8"/>
      <c r="AC58" s="6"/>
    </row>
    <row r="59" spans="1:29" x14ac:dyDescent="0.25">
      <c r="S59" s="8"/>
      <c r="T59" s="8"/>
      <c r="AC59" s="6"/>
    </row>
    <row r="60" spans="1:29" x14ac:dyDescent="0.25">
      <c r="S60" s="8"/>
      <c r="T60" s="8"/>
      <c r="AC60" s="6"/>
    </row>
    <row r="61" spans="1:29" x14ac:dyDescent="0.25">
      <c r="S61" s="8"/>
      <c r="T61" s="8"/>
      <c r="AC61" s="6"/>
    </row>
    <row r="62" spans="1:29" x14ac:dyDescent="0.25">
      <c r="S62" s="8"/>
      <c r="T62" s="8"/>
      <c r="AC62" s="6"/>
    </row>
    <row r="63" spans="1:29" x14ac:dyDescent="0.25">
      <c r="S63" s="8"/>
      <c r="T63" s="8"/>
      <c r="AC63" s="6"/>
    </row>
    <row r="64" spans="1:29" x14ac:dyDescent="0.25">
      <c r="S64" s="8"/>
      <c r="T64" s="8"/>
      <c r="AC64" s="6"/>
    </row>
    <row r="65" spans="19:29" x14ac:dyDescent="0.25">
      <c r="S65" s="8"/>
      <c r="T65" s="8"/>
      <c r="AC65" s="6"/>
    </row>
    <row r="66" spans="19:29" x14ac:dyDescent="0.25">
      <c r="S66" s="8"/>
      <c r="T66" s="8"/>
      <c r="AC66" s="6"/>
    </row>
    <row r="67" spans="19:29" x14ac:dyDescent="0.25">
      <c r="S67" s="8"/>
      <c r="T67" s="8"/>
      <c r="AC67" s="6"/>
    </row>
    <row r="68" spans="19:29" x14ac:dyDescent="0.25">
      <c r="Y68" s="6">
        <v>74</v>
      </c>
      <c r="AC68" s="6"/>
    </row>
    <row r="69" spans="19:29" x14ac:dyDescent="0.25">
      <c r="S69" s="8"/>
      <c r="T69" s="8"/>
      <c r="AC69" s="6"/>
    </row>
  </sheetData>
  <mergeCells count="2">
    <mergeCell ref="A1:AC1"/>
    <mergeCell ref="A3:Q3"/>
  </mergeCells>
  <conditionalFormatting sqref="B51:Q51">
    <cfRule type="dataBar" priority="129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{6209975F-25FD-439E-9C56-29E5BB475FF3}</x14:id>
        </ext>
      </extLst>
    </cfRule>
  </conditionalFormatting>
  <conditionalFormatting sqref="G7:H7">
    <cfRule type="dataBar" priority="105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{D00DE791-6D85-431C-89AC-E0CF31F2192D}</x14:id>
        </ext>
      </extLst>
    </cfRule>
  </conditionalFormatting>
  <conditionalFormatting sqref="G10:H10">
    <cfRule type="dataBar" priority="105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{7001D60C-581E-49CC-87B2-852F4489857C}</x14:id>
        </ext>
      </extLst>
    </cfRule>
  </conditionalFormatting>
  <conditionalFormatting sqref="G13:H13">
    <cfRule type="dataBar" priority="105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{BD14A9D2-E5BD-48D0-89AC-7CD737885676}</x14:id>
        </ext>
      </extLst>
    </cfRule>
  </conditionalFormatting>
  <conditionalFormatting sqref="G16:H16">
    <cfRule type="dataBar" priority="105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{B0FBE746-9514-4599-B67C-6F18ACE07D2F}</x14:id>
        </ext>
      </extLst>
    </cfRule>
  </conditionalFormatting>
  <conditionalFormatting sqref="G19:H19">
    <cfRule type="dataBar" priority="105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{FC25A7DC-7D61-450C-AFDF-2E2AE8BD17D3}</x14:id>
        </ext>
      </extLst>
    </cfRule>
  </conditionalFormatting>
  <conditionalFormatting sqref="G22:H22">
    <cfRule type="dataBar" priority="105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{C86B037C-BBBD-437B-9307-F779812E1473}</x14:id>
        </ext>
      </extLst>
    </cfRule>
  </conditionalFormatting>
  <conditionalFormatting sqref="G25:H25">
    <cfRule type="dataBar" priority="105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{C98C42F6-5177-4A94-9C13-53EE3F2F9ED3}</x14:id>
        </ext>
      </extLst>
    </cfRule>
  </conditionalFormatting>
  <conditionalFormatting sqref="G28:H28">
    <cfRule type="dataBar" priority="105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{2F8D6B73-81A6-49B3-854C-4DF73916B69F}</x14:id>
        </ext>
      </extLst>
    </cfRule>
  </conditionalFormatting>
  <conditionalFormatting sqref="G31:H31">
    <cfRule type="dataBar" priority="105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{7C308AFA-34F2-4764-B80C-DC9738EED7B8}</x14:id>
        </ext>
      </extLst>
    </cfRule>
  </conditionalFormatting>
  <conditionalFormatting sqref="G34:H34">
    <cfRule type="dataBar" priority="105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{8269CA43-0965-409B-B251-2E35E2DD2D52}</x14:id>
        </ext>
      </extLst>
    </cfRule>
  </conditionalFormatting>
  <conditionalFormatting sqref="G37:H37">
    <cfRule type="dataBar" priority="106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{3D7F0137-795E-4284-B7ED-BC88A44F7FA2}</x14:id>
        </ext>
      </extLst>
    </cfRule>
  </conditionalFormatting>
  <conditionalFormatting sqref="G40:H40">
    <cfRule type="dataBar" priority="106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{D679A092-2A6D-4A3E-A0F3-E0F539A991C6}</x14:id>
        </ext>
      </extLst>
    </cfRule>
  </conditionalFormatting>
  <conditionalFormatting sqref="G43:H43">
    <cfRule type="dataBar" priority="106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{3E97BF3B-E14A-4F15-A082-872DEC085A0D}</x14:id>
        </ext>
      </extLst>
    </cfRule>
  </conditionalFormatting>
  <conditionalFormatting sqref="G46:H46">
    <cfRule type="dataBar" priority="106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{C591552D-FA28-4236-8AE6-0D91DACFCC2D}</x14:id>
        </ext>
      </extLst>
    </cfRule>
  </conditionalFormatting>
  <conditionalFormatting sqref="G49:H49">
    <cfRule type="dataBar" priority="106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{7582D919-D4B2-4633-B60C-64B8FBD3D3A6}</x14:id>
        </ext>
      </extLst>
    </cfRule>
  </conditionalFormatting>
  <conditionalFormatting sqref="I7:Q7 E7:F7">
    <cfRule type="dataBar" priority="125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{FE57DC05-AFB7-4E27-9DAA-F7F0CE54C33B}</x14:id>
        </ext>
      </extLst>
    </cfRule>
  </conditionalFormatting>
  <conditionalFormatting sqref="I10:Q10">
    <cfRule type="dataBar" priority="125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{D7CB1048-93CF-4E63-BA69-4D0F9D4B8B72}</x14:id>
        </ext>
      </extLst>
    </cfRule>
  </conditionalFormatting>
  <conditionalFormatting sqref="I13:Q13">
    <cfRule type="dataBar" priority="125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{E5969009-09B1-4036-A755-D2BF308B584F}</x14:id>
        </ext>
      </extLst>
    </cfRule>
  </conditionalFormatting>
  <conditionalFormatting sqref="I16:Q16">
    <cfRule type="dataBar" priority="125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{8D6753FE-2DA5-4E67-809B-B25178A8B8E8}</x14:id>
        </ext>
      </extLst>
    </cfRule>
  </conditionalFormatting>
  <conditionalFormatting sqref="I19:Q19">
    <cfRule type="dataBar" priority="126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{A7937D83-4356-487B-8604-E2DF4DA1C0AF}</x14:id>
        </ext>
      </extLst>
    </cfRule>
  </conditionalFormatting>
  <conditionalFormatting sqref="I22:Q22">
    <cfRule type="dataBar" priority="126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{897AA3B1-F542-4B0E-B817-B4AB6B3505C0}</x14:id>
        </ext>
      </extLst>
    </cfRule>
  </conditionalFormatting>
  <conditionalFormatting sqref="I25:Q25">
    <cfRule type="dataBar" priority="126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{3854032C-5AE1-4204-B05D-956EE88136E0}</x14:id>
        </ext>
      </extLst>
    </cfRule>
  </conditionalFormatting>
  <conditionalFormatting sqref="I28:Q28">
    <cfRule type="dataBar" priority="127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{6166AC61-E670-4A2C-B794-BC15AF0AB96D}</x14:id>
        </ext>
      </extLst>
    </cfRule>
  </conditionalFormatting>
  <conditionalFormatting sqref="I31:Q31">
    <cfRule type="dataBar" priority="127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{6EA1FFA3-6A7A-417B-860A-AF9128740668}</x14:id>
        </ext>
      </extLst>
    </cfRule>
  </conditionalFormatting>
  <conditionalFormatting sqref="I34:Q34">
    <cfRule type="dataBar" priority="127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{7ABA38BB-0FEA-431D-9018-D6C21E9C4863}</x14:id>
        </ext>
      </extLst>
    </cfRule>
  </conditionalFormatting>
  <conditionalFormatting sqref="I37:Q37">
    <cfRule type="dataBar" priority="128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{27CA2F73-C4E9-43B1-93B8-877A4381D805}</x14:id>
        </ext>
      </extLst>
    </cfRule>
  </conditionalFormatting>
  <conditionalFormatting sqref="I40:Q40">
    <cfRule type="dataBar" priority="128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{DA213A1D-BB13-4FC8-9F60-9084704F7E43}</x14:id>
        </ext>
      </extLst>
    </cfRule>
  </conditionalFormatting>
  <conditionalFormatting sqref="I43:Q43">
    <cfRule type="dataBar" priority="128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{318C3767-6FB4-41AB-B089-788B06233856}</x14:id>
        </ext>
      </extLst>
    </cfRule>
  </conditionalFormatting>
  <conditionalFormatting sqref="I46:Q46">
    <cfRule type="dataBar" priority="128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{0BB879CE-9A0F-453C-9BEB-C162AC0CE6F8}</x14:id>
        </ext>
      </extLst>
    </cfRule>
  </conditionalFormatting>
  <conditionalFormatting sqref="I49:Q49 E49:F49">
    <cfRule type="dataBar" priority="129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{6E16313D-9183-4599-AFCC-C03524CEABFE}</x14:id>
        </ext>
      </extLs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09975F-25FD-439E-9C56-29E5BB475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B51:Q51</xm:sqref>
        </x14:conditionalFormatting>
        <x14:conditionalFormatting xmlns:xm="http://schemas.microsoft.com/office/excel/2006/main">
          <x14:cfRule type="dataBar" id="{D00DE791-6D85-431C-89AC-E0CF31F21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G7:H7</xm:sqref>
        </x14:conditionalFormatting>
        <x14:conditionalFormatting xmlns:xm="http://schemas.microsoft.com/office/excel/2006/main">
          <x14:cfRule type="dataBar" id="{7001D60C-581E-49CC-87B2-852F44898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G10:H10</xm:sqref>
        </x14:conditionalFormatting>
        <x14:conditionalFormatting xmlns:xm="http://schemas.microsoft.com/office/excel/2006/main">
          <x14:cfRule type="dataBar" id="{BD14A9D2-E5BD-48D0-89AC-7CD7378856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G13:H13</xm:sqref>
        </x14:conditionalFormatting>
        <x14:conditionalFormatting xmlns:xm="http://schemas.microsoft.com/office/excel/2006/main">
          <x14:cfRule type="dataBar" id="{B0FBE746-9514-4599-B67C-6F18ACE07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G16:H16</xm:sqref>
        </x14:conditionalFormatting>
        <x14:conditionalFormatting xmlns:xm="http://schemas.microsoft.com/office/excel/2006/main">
          <x14:cfRule type="dataBar" id="{FC25A7DC-7D61-450C-AFDF-2E2AE8BD17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G19:H19</xm:sqref>
        </x14:conditionalFormatting>
        <x14:conditionalFormatting xmlns:xm="http://schemas.microsoft.com/office/excel/2006/main">
          <x14:cfRule type="dataBar" id="{C86B037C-BBBD-437B-9307-F779812E14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G22:H22</xm:sqref>
        </x14:conditionalFormatting>
        <x14:conditionalFormatting xmlns:xm="http://schemas.microsoft.com/office/excel/2006/main">
          <x14:cfRule type="dataBar" id="{C98C42F6-5177-4A94-9C13-53EE3F2F9E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G25:H25</xm:sqref>
        </x14:conditionalFormatting>
        <x14:conditionalFormatting xmlns:xm="http://schemas.microsoft.com/office/excel/2006/main">
          <x14:cfRule type="dataBar" id="{2F8D6B73-81A6-49B3-854C-4DF73916B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G28:H28</xm:sqref>
        </x14:conditionalFormatting>
        <x14:conditionalFormatting xmlns:xm="http://schemas.microsoft.com/office/excel/2006/main">
          <x14:cfRule type="dataBar" id="{7C308AFA-34F2-4764-B80C-DC9738EED7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G31:H31</xm:sqref>
        </x14:conditionalFormatting>
        <x14:conditionalFormatting xmlns:xm="http://schemas.microsoft.com/office/excel/2006/main">
          <x14:cfRule type="dataBar" id="{8269CA43-0965-409B-B251-2E35E2DD2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G34:H34</xm:sqref>
        </x14:conditionalFormatting>
        <x14:conditionalFormatting xmlns:xm="http://schemas.microsoft.com/office/excel/2006/main">
          <x14:cfRule type="dataBar" id="{3D7F0137-795E-4284-B7ED-BC88A44F7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G37:H37</xm:sqref>
        </x14:conditionalFormatting>
        <x14:conditionalFormatting xmlns:xm="http://schemas.microsoft.com/office/excel/2006/main">
          <x14:cfRule type="dataBar" id="{D679A092-2A6D-4A3E-A0F3-E0F539A99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G40:H40</xm:sqref>
        </x14:conditionalFormatting>
        <x14:conditionalFormatting xmlns:xm="http://schemas.microsoft.com/office/excel/2006/main">
          <x14:cfRule type="dataBar" id="{3E97BF3B-E14A-4F15-A082-872DEC085A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G43:H43</xm:sqref>
        </x14:conditionalFormatting>
        <x14:conditionalFormatting xmlns:xm="http://schemas.microsoft.com/office/excel/2006/main">
          <x14:cfRule type="dataBar" id="{C591552D-FA28-4236-8AE6-0D91DACFCC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G46:H46</xm:sqref>
        </x14:conditionalFormatting>
        <x14:conditionalFormatting xmlns:xm="http://schemas.microsoft.com/office/excel/2006/main">
          <x14:cfRule type="dataBar" id="{7582D919-D4B2-4633-B60C-64B8FBD3D3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G49:H49</xm:sqref>
        </x14:conditionalFormatting>
        <x14:conditionalFormatting xmlns:xm="http://schemas.microsoft.com/office/excel/2006/main">
          <x14:cfRule type="dataBar" id="{FE57DC05-AFB7-4E27-9DAA-F7F0CE54C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I7:Q7 E7:F7</xm:sqref>
        </x14:conditionalFormatting>
        <x14:conditionalFormatting xmlns:xm="http://schemas.microsoft.com/office/excel/2006/main">
          <x14:cfRule type="dataBar" id="{D7CB1048-93CF-4E63-BA69-4D0F9D4B8B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I10:Q10</xm:sqref>
        </x14:conditionalFormatting>
        <x14:conditionalFormatting xmlns:xm="http://schemas.microsoft.com/office/excel/2006/main">
          <x14:cfRule type="dataBar" id="{E5969009-09B1-4036-A755-D2BF308B58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I13:Q13</xm:sqref>
        </x14:conditionalFormatting>
        <x14:conditionalFormatting xmlns:xm="http://schemas.microsoft.com/office/excel/2006/main">
          <x14:cfRule type="dataBar" id="{8D6753FE-2DA5-4E67-809B-B25178A8B8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I16:Q16</xm:sqref>
        </x14:conditionalFormatting>
        <x14:conditionalFormatting xmlns:xm="http://schemas.microsoft.com/office/excel/2006/main">
          <x14:cfRule type="dataBar" id="{A7937D83-4356-487B-8604-E2DF4DA1C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I19:Q19</xm:sqref>
        </x14:conditionalFormatting>
        <x14:conditionalFormatting xmlns:xm="http://schemas.microsoft.com/office/excel/2006/main">
          <x14:cfRule type="dataBar" id="{897AA3B1-F542-4B0E-B817-B4AB6B350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I22:Q22</xm:sqref>
        </x14:conditionalFormatting>
        <x14:conditionalFormatting xmlns:xm="http://schemas.microsoft.com/office/excel/2006/main">
          <x14:cfRule type="dataBar" id="{3854032C-5AE1-4204-B05D-956EE8813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I25:Q25</xm:sqref>
        </x14:conditionalFormatting>
        <x14:conditionalFormatting xmlns:xm="http://schemas.microsoft.com/office/excel/2006/main">
          <x14:cfRule type="dataBar" id="{6166AC61-E670-4A2C-B794-BC15AF0AB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I28:Q28</xm:sqref>
        </x14:conditionalFormatting>
        <x14:conditionalFormatting xmlns:xm="http://schemas.microsoft.com/office/excel/2006/main">
          <x14:cfRule type="dataBar" id="{6EA1FFA3-6A7A-417B-860A-AF91287406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I31:Q31</xm:sqref>
        </x14:conditionalFormatting>
        <x14:conditionalFormatting xmlns:xm="http://schemas.microsoft.com/office/excel/2006/main">
          <x14:cfRule type="dataBar" id="{7ABA38BB-0FEA-431D-9018-D6C21E9C4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I34:Q34</xm:sqref>
        </x14:conditionalFormatting>
        <x14:conditionalFormatting xmlns:xm="http://schemas.microsoft.com/office/excel/2006/main">
          <x14:cfRule type="dataBar" id="{27CA2F73-C4E9-43B1-93B8-877A4381D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I37:Q37</xm:sqref>
        </x14:conditionalFormatting>
        <x14:conditionalFormatting xmlns:xm="http://schemas.microsoft.com/office/excel/2006/main">
          <x14:cfRule type="dataBar" id="{DA213A1D-BB13-4FC8-9F60-9084704F7E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I40:Q40</xm:sqref>
        </x14:conditionalFormatting>
        <x14:conditionalFormatting xmlns:xm="http://schemas.microsoft.com/office/excel/2006/main">
          <x14:cfRule type="dataBar" id="{318C3767-6FB4-41AB-B089-788B06233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I43:Q43</xm:sqref>
        </x14:conditionalFormatting>
        <x14:conditionalFormatting xmlns:xm="http://schemas.microsoft.com/office/excel/2006/main">
          <x14:cfRule type="dataBar" id="{0BB879CE-9A0F-453C-9BEB-C162AC0CE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I46:Q46</xm:sqref>
        </x14:conditionalFormatting>
        <x14:conditionalFormatting xmlns:xm="http://schemas.microsoft.com/office/excel/2006/main">
          <x14:cfRule type="dataBar" id="{6E16313D-9183-4599-AFCC-C03524CEAB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I49:Q49 E49:F49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9"/>
  <sheetViews>
    <sheetView tabSelected="1" zoomScale="102" zoomScaleNormal="92" workbookViewId="0">
      <pane xSplit="1" ySplit="5" topLeftCell="B6" activePane="bottomRight" state="frozen"/>
      <selection activeCell="J34" sqref="J34"/>
      <selection pane="topRight" activeCell="J34" sqref="J34"/>
      <selection pane="bottomLeft" activeCell="J34" sqref="J34"/>
      <selection pane="bottomRight" activeCell="J59" sqref="J59"/>
    </sheetView>
  </sheetViews>
  <sheetFormatPr baseColWidth="10" defaultColWidth="11.42578125" defaultRowHeight="15" outlineLevelRow="1" x14ac:dyDescent="0.25"/>
  <cols>
    <col min="1" max="1" width="30.7109375" style="6" customWidth="1"/>
    <col min="2" max="3" width="11.85546875" style="6" customWidth="1"/>
    <col min="4" max="11" width="11.7109375" style="6" customWidth="1"/>
    <col min="12" max="13" width="12.28515625" style="6" bestFit="1" customWidth="1"/>
    <col min="14" max="14" width="12.140625" style="8" customWidth="1"/>
    <col min="15" max="15" width="13.140625" style="8" customWidth="1"/>
    <col min="16" max="16" width="13.140625" style="6" bestFit="1" customWidth="1"/>
    <col min="17" max="16384" width="11.42578125" style="6"/>
  </cols>
  <sheetData>
    <row r="1" spans="1:19" ht="36" x14ac:dyDescent="0.25">
      <c r="A1" s="344" t="s">
        <v>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7"/>
      <c r="S1" s="7"/>
    </row>
    <row r="3" spans="1:19" ht="30" customHeight="1" x14ac:dyDescent="0.25">
      <c r="A3" s="343" t="s">
        <v>29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9" ht="20.100000000000001" customHeight="1" thickBot="1" x14ac:dyDescent="0.3"/>
    <row r="5" spans="1:19" s="5" customFormat="1" ht="21.75" thickBot="1" x14ac:dyDescent="0.3">
      <c r="A5" s="308"/>
      <c r="B5" s="323">
        <v>2026</v>
      </c>
      <c r="C5" s="285">
        <v>2025</v>
      </c>
      <c r="D5" s="134">
        <v>2024</v>
      </c>
      <c r="E5" s="17">
        <v>2023</v>
      </c>
      <c r="F5" s="203">
        <v>2022</v>
      </c>
      <c r="G5" s="17">
        <v>2021</v>
      </c>
      <c r="H5" s="212">
        <v>2019</v>
      </c>
      <c r="I5" s="104">
        <v>2018</v>
      </c>
      <c r="J5" s="103">
        <v>2017</v>
      </c>
      <c r="K5" s="15">
        <v>2016</v>
      </c>
      <c r="L5" s="31">
        <v>2015</v>
      </c>
      <c r="M5" s="14">
        <v>2014</v>
      </c>
      <c r="N5" s="16">
        <v>2013</v>
      </c>
      <c r="O5" s="17">
        <v>2012</v>
      </c>
      <c r="P5" s="18">
        <v>2011</v>
      </c>
      <c r="Q5" s="15">
        <v>2010</v>
      </c>
    </row>
    <row r="6" spans="1:19" s="19" customFormat="1" ht="15" customHeight="1" x14ac:dyDescent="0.25">
      <c r="A6" s="177" t="s">
        <v>5</v>
      </c>
      <c r="B6" s="81">
        <f>'AINAY-LE-CHATEAU'!B6+BOUZAIS!B6+VELLES!B6+SORGES!B6+'SAINT FERME'!B6</f>
        <v>38</v>
      </c>
      <c r="C6" s="322">
        <f>'AINAY-LE-CHATEAU'!C6+BOUZAIS!C6+VELLES!C6+SORGES!C6+'SAINT FERME'!C6</f>
        <v>34</v>
      </c>
      <c r="D6" s="197">
        <f>'AINAY-LE-CHATEAU'!D6+BOUZAIS!D6+VELLES!D6+SORGES!D6+'SAINT FERME'!D6</f>
        <v>32</v>
      </c>
      <c r="E6" s="198">
        <f>'AINAY-LE-CHATEAU'!E6+BOUZAIS!E6+VELLES!E6+SORGES!E6+'SAINT FERME'!E6</f>
        <v>62</v>
      </c>
      <c r="F6" s="199">
        <v>33</v>
      </c>
      <c r="G6" s="198">
        <f>'AINAY-LE-CHATEAU'!G6+BOUZAIS!G6+'SAINT FERME'!G6+SORGES!G6</f>
        <v>0</v>
      </c>
      <c r="H6" s="204">
        <f>'AINAY-LE-CHATEAU'!H6+BOUZAIS!H6+'SAINT FERME'!H6</f>
        <v>12</v>
      </c>
      <c r="I6" s="66">
        <f>'AINAY-LE-CHATEAU'!I6+BOUZAIS!I6+'SAINT FERME'!I6</f>
        <v>25</v>
      </c>
      <c r="J6" s="91">
        <f>'AINAY-LE-CHATEAU'!J6+BOUZAIS!J6+'SAINT FERME'!J6</f>
        <v>12</v>
      </c>
      <c r="K6" s="214">
        <f>'AINAY-LE-CHATEAU'!K6+BOUZAIS!K6+'SAINT FERME'!K6</f>
        <v>20</v>
      </c>
      <c r="L6" s="67">
        <f>'AINAY-LE-CHATEAU'!L6+BOUZAIS!L6+'SAINT FERME'!L6</f>
        <v>18</v>
      </c>
      <c r="M6" s="66">
        <f>'AINAY-LE-CHATEAU'!M6+BOUZAIS!M6+'SAINT FERME'!M6</f>
        <v>3</v>
      </c>
      <c r="N6" s="65">
        <f>'AINAY-LE-CHATEAU'!N6+BOUZAIS!N6+'SAINT FERME'!N6</f>
        <v>21</v>
      </c>
      <c r="O6" s="64">
        <f>'AINAY-LE-CHATEAU'!O6+BOUZAIS!O6+'SAINT FERME'!O6</f>
        <v>20</v>
      </c>
      <c r="P6" s="98">
        <f>BOUZAIS!P6+'SAINT FERME'!P6</f>
        <v>14</v>
      </c>
      <c r="Q6" s="97">
        <f>'AINAY-LE-CHATEAU'!D6+BOUZAIS!Q6+'SAINT FERME'!Q6</f>
        <v>14</v>
      </c>
    </row>
    <row r="7" spans="1:19" s="19" customFormat="1" ht="15" hidden="1" customHeight="1" outlineLevel="1" thickBot="1" x14ac:dyDescent="0.3">
      <c r="A7" s="156" t="s">
        <v>3</v>
      </c>
      <c r="B7" s="316">
        <f>'AINAY-LE-CHATEAU'!B7+BOUZAIS!B7+VELLES!B7+SORGES!B7+'SAINT FERME'!B7</f>
        <v>38</v>
      </c>
      <c r="C7" s="316">
        <f>'AINAY-LE-CHATEAU'!C7+BOUZAIS!C7+VELLES!C7+SORGES!C7+'SAINT FERME'!C7</f>
        <v>34</v>
      </c>
      <c r="D7" s="180">
        <f>'AINAY-LE-CHATEAU'!D7+BOUZAIS!D7+VELLES!D7+SORGES!D7+'SAINT FERME'!D7</f>
        <v>32</v>
      </c>
      <c r="E7" s="178">
        <f>'AINAY-LE-CHATEAU'!E7+BOUZAIS!E7+VELLES!E7+SORGES!E7+'SAINT FERME'!E7</f>
        <v>62</v>
      </c>
      <c r="F7" s="200">
        <f>'AINAY-LE-CHATEAU'!F7+BOUZAIS!F7+VELLES!F7+SORGES!F7+'SAINT FERME'!F7</f>
        <v>33</v>
      </c>
      <c r="G7" s="178">
        <f>G6</f>
        <v>0</v>
      </c>
      <c r="H7" s="205">
        <f>H6</f>
        <v>12</v>
      </c>
      <c r="I7" s="94">
        <f>I6</f>
        <v>25</v>
      </c>
      <c r="J7" s="94">
        <f>J6</f>
        <v>12</v>
      </c>
      <c r="K7" s="215">
        <f t="shared" ref="K7" si="0">K4+K6</f>
        <v>20</v>
      </c>
      <c r="L7" s="68">
        <f>J4+L6</f>
        <v>18</v>
      </c>
      <c r="M7" s="68">
        <f>I4+M6</f>
        <v>3</v>
      </c>
      <c r="N7" s="68">
        <f>H4+N6</f>
        <v>21</v>
      </c>
      <c r="O7" s="68">
        <f>G4+O6</f>
        <v>20</v>
      </c>
      <c r="P7" s="68">
        <f>F4+P6</f>
        <v>14</v>
      </c>
      <c r="Q7" s="68">
        <f>E4+Q6</f>
        <v>14</v>
      </c>
    </row>
    <row r="8" spans="1:19" s="19" customFormat="1" ht="15" hidden="1" customHeight="1" outlineLevel="1" thickTop="1" thickBot="1" x14ac:dyDescent="0.3">
      <c r="A8" s="141" t="s">
        <v>1</v>
      </c>
      <c r="B8" s="317">
        <f t="shared" ref="B8:H8" si="1">(B7-C7)/C7</f>
        <v>0.11764705882352941</v>
      </c>
      <c r="C8" s="317">
        <f t="shared" si="1"/>
        <v>6.25E-2</v>
      </c>
      <c r="D8" s="181">
        <f t="shared" si="1"/>
        <v>-0.4838709677419355</v>
      </c>
      <c r="E8" s="176">
        <f t="shared" si="1"/>
        <v>0.87878787878787878</v>
      </c>
      <c r="F8" s="201" t="e">
        <f t="shared" si="1"/>
        <v>#DIV/0!</v>
      </c>
      <c r="G8" s="176">
        <f t="shared" si="1"/>
        <v>-1</v>
      </c>
      <c r="H8" s="206">
        <f t="shared" si="1"/>
        <v>-0.52</v>
      </c>
      <c r="I8" s="36">
        <f t="shared" ref="I8:P8" si="2">IF(OR(J6=0,I6=0),"-",(I7-J7)/J7)</f>
        <v>1.0833333333333333</v>
      </c>
      <c r="J8" s="36">
        <f t="shared" si="2"/>
        <v>-0.4</v>
      </c>
      <c r="K8" s="216">
        <f t="shared" si="2"/>
        <v>0.1111111111111111</v>
      </c>
      <c r="L8" s="69">
        <f t="shared" si="2"/>
        <v>5</v>
      </c>
      <c r="M8" s="69">
        <f t="shared" si="2"/>
        <v>-0.8571428571428571</v>
      </c>
      <c r="N8" s="69">
        <f t="shared" si="2"/>
        <v>0.05</v>
      </c>
      <c r="O8" s="69">
        <f t="shared" si="2"/>
        <v>0.42857142857142855</v>
      </c>
      <c r="P8" s="69">
        <f t="shared" si="2"/>
        <v>0</v>
      </c>
      <c r="Q8" s="69"/>
    </row>
    <row r="9" spans="1:19" s="19" customFormat="1" ht="15" customHeight="1" collapsed="1" x14ac:dyDescent="0.25">
      <c r="A9" s="320" t="s">
        <v>6</v>
      </c>
      <c r="B9" s="269">
        <f>'AINAY-LE-CHATEAU'!B9+BOUZAIS!B9+VELLES!B9+SORGES!B9+'SAINT FERME'!B9</f>
        <v>93</v>
      </c>
      <c r="C9" s="316">
        <f>'AINAY-LE-CHATEAU'!C9+BOUZAIS!C9+VELLES!C9+SORGES!C9+'SAINT FERME'!C9</f>
        <v>93</v>
      </c>
      <c r="D9" s="180">
        <f>'AINAY-LE-CHATEAU'!D9+BOUZAIS!D9+VELLES!D9+SORGES!D9+'SAINT FERME'!D9</f>
        <v>111</v>
      </c>
      <c r="E9" s="178">
        <f>'AINAY-LE-CHATEAU'!E9+BOUZAIS!E9+VELLES!E9+SORGES!E9+'SAINT FERME'!E9</f>
        <v>84</v>
      </c>
      <c r="F9" s="200">
        <v>82</v>
      </c>
      <c r="G9" s="178">
        <f>'AINAY-LE-CHATEAU'!G9+BOUZAIS!G9+'SAINT FERME'!G9+SORGES!G9</f>
        <v>1</v>
      </c>
      <c r="H9" s="207">
        <f>'AINAY-LE-CHATEAU'!H9+BOUZAIS!H9+'SAINT FERME'!H9</f>
        <v>61</v>
      </c>
      <c r="I9" s="54">
        <f>'AINAY-LE-CHATEAU'!I9+BOUZAIS!I9+'SAINT FERME'!I9</f>
        <v>52</v>
      </c>
      <c r="J9" s="35">
        <f>'AINAY-LE-CHATEAU'!J9+BOUZAIS!J9+'SAINT FERME'!J9</f>
        <v>57</v>
      </c>
      <c r="K9" s="213">
        <f>'AINAY-LE-CHATEAU'!K9+BOUZAIS!K9+'SAINT FERME'!K9</f>
        <v>50</v>
      </c>
      <c r="L9" s="101">
        <f>'AINAY-LE-CHATEAU'!L9+BOUZAIS!L9+'SAINT FERME'!L9</f>
        <v>39</v>
      </c>
      <c r="M9" s="54">
        <f>'AINAY-LE-CHATEAU'!M9+BOUZAIS!M9+'SAINT FERME'!M9</f>
        <v>33</v>
      </c>
      <c r="N9" s="72">
        <f>'AINAY-LE-CHATEAU'!N9+BOUZAIS!N9+'SAINT FERME'!N9</f>
        <v>42</v>
      </c>
      <c r="O9" s="71">
        <f>'AINAY-LE-CHATEAU'!O9+BOUZAIS!O9+'SAINT FERME'!O9</f>
        <v>40</v>
      </c>
      <c r="P9" s="100">
        <f>BOUZAIS!P9+'SAINT FERME'!P9</f>
        <v>36</v>
      </c>
      <c r="Q9" s="213">
        <f>'AINAY-LE-CHATEAU'!D9+BOUZAIS!Q9+'SAINT FERME'!Q9</f>
        <v>44</v>
      </c>
    </row>
    <row r="10" spans="1:19" s="19" customFormat="1" ht="15" hidden="1" customHeight="1" outlineLevel="1" thickBot="1" x14ac:dyDescent="0.3">
      <c r="A10" s="321" t="s">
        <v>3</v>
      </c>
      <c r="B10" s="318">
        <f>B7+B9</f>
        <v>131</v>
      </c>
      <c r="C10" s="318">
        <f>C7+C9</f>
        <v>127</v>
      </c>
      <c r="D10" s="171">
        <f>'AINAY-LE-CHATEAU'!D10+BOUZAIS!D10+VELLES!D10+SORGES!D10+'SAINT FERME'!D10</f>
        <v>143</v>
      </c>
      <c r="E10" s="178">
        <f>'AINAY-LE-CHATEAU'!E10+BOUZAIS!E10+VELLES!E10+SORGES!E10+'SAINT FERME'!E10</f>
        <v>146</v>
      </c>
      <c r="F10" s="200">
        <f>F7+F9</f>
        <v>115</v>
      </c>
      <c r="G10" s="178">
        <f>'AINAY-LE-CHATEAU'!G10+BOUZAIS!G10+'SAINT FERME'!G10+SORGES!G10</f>
        <v>1</v>
      </c>
      <c r="H10" s="205">
        <f t="shared" ref="H10" si="3">H7+H9</f>
        <v>73</v>
      </c>
      <c r="I10" s="93">
        <f>I7+I9</f>
        <v>77</v>
      </c>
      <c r="J10" s="93">
        <f>J7+J9</f>
        <v>69</v>
      </c>
      <c r="K10" s="215">
        <f t="shared" ref="K10" si="4">K7+K9</f>
        <v>70</v>
      </c>
      <c r="L10" s="68">
        <f>L7+L9</f>
        <v>57</v>
      </c>
      <c r="M10" s="68">
        <f>M7+M9</f>
        <v>36</v>
      </c>
      <c r="N10" s="68">
        <f>N7+N9</f>
        <v>63</v>
      </c>
      <c r="O10" s="68">
        <f t="shared" ref="O10" si="5">O7+O9</f>
        <v>60</v>
      </c>
      <c r="P10" s="68">
        <f>P7+P9</f>
        <v>50</v>
      </c>
      <c r="Q10" s="68">
        <f>Q7+Q9</f>
        <v>58</v>
      </c>
    </row>
    <row r="11" spans="1:19" s="19" customFormat="1" ht="15" hidden="1" customHeight="1" outlineLevel="1" thickTop="1" thickBot="1" x14ac:dyDescent="0.3">
      <c r="A11" s="321" t="s">
        <v>1</v>
      </c>
      <c r="B11" s="319">
        <f t="shared" ref="B11:G11" si="6">(B10-C10)/C10</f>
        <v>3.1496062992125984E-2</v>
      </c>
      <c r="C11" s="319">
        <f t="shared" si="6"/>
        <v>-0.11188811188811189</v>
      </c>
      <c r="D11" s="179">
        <f t="shared" si="6"/>
        <v>-2.0547945205479451E-2</v>
      </c>
      <c r="E11" s="176">
        <f t="shared" si="6"/>
        <v>0.26956521739130435</v>
      </c>
      <c r="F11" s="201">
        <f t="shared" si="6"/>
        <v>114</v>
      </c>
      <c r="G11" s="176">
        <f t="shared" si="6"/>
        <v>-0.98630136986301364</v>
      </c>
      <c r="H11" s="208">
        <f>IF(OR(J9=0,H9=0),"-",(H10-J10)/J10)</f>
        <v>5.7971014492753624E-2</v>
      </c>
      <c r="I11" s="36">
        <f t="shared" ref="I11:P11" si="7">IF(OR(J9=0,I9=0),"-",(I10-J10)/J10)</f>
        <v>0.11594202898550725</v>
      </c>
      <c r="J11" s="36">
        <f t="shared" si="7"/>
        <v>-1.4285714285714285E-2</v>
      </c>
      <c r="K11" s="216">
        <f t="shared" si="7"/>
        <v>0.22807017543859648</v>
      </c>
      <c r="L11" s="69">
        <f t="shared" si="7"/>
        <v>0.58333333333333337</v>
      </c>
      <c r="M11" s="69">
        <f t="shared" si="7"/>
        <v>-0.42857142857142855</v>
      </c>
      <c r="N11" s="69">
        <f t="shared" si="7"/>
        <v>0.05</v>
      </c>
      <c r="O11" s="69">
        <f t="shared" si="7"/>
        <v>0.2</v>
      </c>
      <c r="P11" s="69">
        <f t="shared" si="7"/>
        <v>-0.13793103448275862</v>
      </c>
      <c r="Q11" s="69"/>
    </row>
    <row r="12" spans="1:19" s="19" customFormat="1" ht="15" customHeight="1" collapsed="1" x14ac:dyDescent="0.25">
      <c r="A12" s="320" t="s">
        <v>7</v>
      </c>
      <c r="B12" s="324">
        <f>'AINAY-LE-CHATEAU'!B12+BOUZAIS!B12+VELLES!B12+SORGES!B12+'SAINT FERME'!B12</f>
        <v>143</v>
      </c>
      <c r="C12" s="318">
        <f>'AINAY-LE-CHATEAU'!C12+BOUZAIS!C12+VELLES!C12+SORGES!C12+'SAINT FERME'!C12</f>
        <v>168</v>
      </c>
      <c r="D12" s="67">
        <f>'AINAY-LE-CHATEAU'!D12+BOUZAIS!D12+VELLES!D12+SORGES!D12+'SAINT FERME'!D12</f>
        <v>173</v>
      </c>
      <c r="E12" s="92">
        <f>'AINAY-LE-CHATEAU'!E12+BOUZAIS!E12+VELLES!E12+SORGES!E12+'SAINT FERME'!E12</f>
        <v>160</v>
      </c>
      <c r="F12" s="202">
        <v>142</v>
      </c>
      <c r="G12" s="185">
        <f>'AINAY-LE-CHATEAU'!G12+BOUZAIS!G12+'SAINT FERME'!G12+SORGES!G12</f>
        <v>0</v>
      </c>
      <c r="H12" s="77">
        <f>'AINAY-LE-CHATEAU'!H12+BOUZAIS!H12+'SAINT FERME'!H12</f>
        <v>89</v>
      </c>
      <c r="I12" s="54">
        <f>'AINAY-LE-CHATEAU'!I12+BOUZAIS!I12+'SAINT FERME'!I12</f>
        <v>88</v>
      </c>
      <c r="J12" s="35">
        <v>76</v>
      </c>
      <c r="K12" s="213">
        <f>'AINAY-LE-CHATEAU'!K12+BOUZAIS!K12+'SAINT FERME'!K12</f>
        <v>74</v>
      </c>
      <c r="L12" s="95">
        <f>'AINAY-LE-CHATEAU'!L12+BOUZAIS!L12+'SAINT FERME'!L12</f>
        <v>104</v>
      </c>
      <c r="M12" s="54">
        <f>'AINAY-LE-CHATEAU'!M12+BOUZAIS!M12+'SAINT FERME'!M12</f>
        <v>74</v>
      </c>
      <c r="N12" s="72">
        <f>'AINAY-LE-CHATEAU'!N12+BOUZAIS!N12+'SAINT FERME'!N12</f>
        <v>67</v>
      </c>
      <c r="O12" s="71">
        <f>'AINAY-LE-CHATEAU'!O12+BOUZAIS!O12+'SAINT FERME'!O12</f>
        <v>83</v>
      </c>
      <c r="P12" s="100">
        <f>BOUZAIS!P12+'SAINT FERME'!P12</f>
        <v>44</v>
      </c>
      <c r="Q12" s="99">
        <f>'AINAY-LE-CHATEAU'!D12+BOUZAIS!Q12+'SAINT FERME'!Q12</f>
        <v>82</v>
      </c>
    </row>
    <row r="13" spans="1:19" s="19" customFormat="1" ht="15" hidden="1" customHeight="1" outlineLevel="1" thickBot="1" x14ac:dyDescent="0.3">
      <c r="A13" s="321" t="s">
        <v>3</v>
      </c>
      <c r="B13" s="318">
        <f t="shared" ref="B13:G13" si="8">B10+B12</f>
        <v>274</v>
      </c>
      <c r="C13" s="318">
        <f t="shared" si="8"/>
        <v>295</v>
      </c>
      <c r="D13" s="189">
        <f t="shared" si="8"/>
        <v>316</v>
      </c>
      <c r="E13" s="185">
        <f t="shared" si="8"/>
        <v>306</v>
      </c>
      <c r="F13" s="202">
        <f t="shared" si="8"/>
        <v>257</v>
      </c>
      <c r="G13" s="185">
        <f t="shared" si="8"/>
        <v>1</v>
      </c>
      <c r="H13" s="209">
        <f t="shared" ref="H13" si="9">H10+H12</f>
        <v>162</v>
      </c>
      <c r="I13" s="93">
        <f>I10+I12</f>
        <v>165</v>
      </c>
      <c r="J13" s="93">
        <f>J10+J12</f>
        <v>145</v>
      </c>
      <c r="K13" s="215">
        <f t="shared" ref="K13" si="10">K10+K12</f>
        <v>144</v>
      </c>
      <c r="L13" s="68">
        <f>L10+L12</f>
        <v>161</v>
      </c>
      <c r="M13" s="68">
        <f>M10+M12</f>
        <v>110</v>
      </c>
      <c r="N13" s="68">
        <f>N10+N12</f>
        <v>130</v>
      </c>
      <c r="O13" s="68">
        <f t="shared" ref="O13" si="11">O10+O12</f>
        <v>143</v>
      </c>
      <c r="P13" s="68">
        <f>P10+P12</f>
        <v>94</v>
      </c>
      <c r="Q13" s="68">
        <f>Q10+Q12</f>
        <v>140</v>
      </c>
    </row>
    <row r="14" spans="1:19" s="19" customFormat="1" ht="15" hidden="1" customHeight="1" outlineLevel="1" thickTop="1" thickBot="1" x14ac:dyDescent="0.3">
      <c r="A14" s="321" t="s">
        <v>1</v>
      </c>
      <c r="B14" s="319">
        <f>(B13-C13)/C13</f>
        <v>-7.1186440677966104E-2</v>
      </c>
      <c r="C14" s="319">
        <f>(C13-D13)/D13</f>
        <v>-6.6455696202531639E-2</v>
      </c>
      <c r="D14" s="179">
        <f>(D13-E13)/E13</f>
        <v>3.2679738562091505E-2</v>
      </c>
      <c r="E14" s="186">
        <f>(E13-F13)/F13</f>
        <v>0.19066147859922178</v>
      </c>
      <c r="F14" s="202">
        <v>0</v>
      </c>
      <c r="G14" s="186">
        <f>(G13-H13)/H13</f>
        <v>-0.99382716049382713</v>
      </c>
      <c r="H14" s="210">
        <f>IF(OR(J12=0,H12=0),"-",(H13-J13)/J13)</f>
        <v>0.11724137931034483</v>
      </c>
      <c r="I14" s="36">
        <f t="shared" ref="I14:P14" si="12">IF(OR(J12=0,I12=0),"-",(I13-J13)/J13)</f>
        <v>0.13793103448275862</v>
      </c>
      <c r="J14" s="36">
        <f t="shared" si="12"/>
        <v>6.9444444444444441E-3</v>
      </c>
      <c r="K14" s="216">
        <f t="shared" si="12"/>
        <v>-0.10559006211180125</v>
      </c>
      <c r="L14" s="69">
        <f t="shared" si="12"/>
        <v>0.46363636363636362</v>
      </c>
      <c r="M14" s="69">
        <f t="shared" si="12"/>
        <v>-0.15384615384615385</v>
      </c>
      <c r="N14" s="69">
        <f t="shared" si="12"/>
        <v>-9.0909090909090912E-2</v>
      </c>
      <c r="O14" s="69">
        <f t="shared" si="12"/>
        <v>0.52127659574468088</v>
      </c>
      <c r="P14" s="69">
        <f t="shared" si="12"/>
        <v>-0.32857142857142857</v>
      </c>
      <c r="Q14" s="69"/>
    </row>
    <row r="15" spans="1:19" s="19" customFormat="1" ht="15" customHeight="1" collapsed="1" x14ac:dyDescent="0.25">
      <c r="A15" s="320" t="s">
        <v>8</v>
      </c>
      <c r="B15" s="324">
        <f>'AINAY-LE-CHATEAU'!B15+BOUZAIS!B15+VELLES!B15+SORGES!B15+'SAINT FERME'!B15</f>
        <v>174</v>
      </c>
      <c r="C15" s="318">
        <f>'AINAY-LE-CHATEAU'!C15+BOUZAIS!C15+VELLES!C15+SORGES!C15+'SAINT FERME'!C15</f>
        <v>172</v>
      </c>
      <c r="D15" s="189">
        <f>'AINAY-LE-CHATEAU'!D15+BOUZAIS!D15+VELLES!D15+SORGES!D15+'SAINT FERME'!D15</f>
        <v>225</v>
      </c>
      <c r="E15" s="92">
        <f>'AINAY-LE-CHATEAU'!E15+BOUZAIS!E15+VELLES!E15+SORGES!E15+'SAINT FERME'!E15</f>
        <v>178</v>
      </c>
      <c r="F15" s="202">
        <v>140</v>
      </c>
      <c r="G15" s="185">
        <f>'AINAY-LE-CHATEAU'!G15+BOUZAIS!G15+'SAINT FERME'!G15+SORGES!G15</f>
        <v>31</v>
      </c>
      <c r="H15" s="77">
        <f>'AINAY-LE-CHATEAU'!H15+BOUZAIS!H15+'SAINT FERME'!H15</f>
        <v>113</v>
      </c>
      <c r="I15" s="54">
        <f>'AINAY-LE-CHATEAU'!I15+BOUZAIS!I15+'SAINT FERME'!I15</f>
        <v>118</v>
      </c>
      <c r="J15" s="35">
        <f>'AINAY-LE-CHATEAU'!J15+BOUZAIS!J15+'SAINT FERME'!J15</f>
        <v>108</v>
      </c>
      <c r="K15" s="213">
        <f>'AINAY-LE-CHATEAU'!K15+BOUZAIS!K15+'SAINT FERME'!K15</f>
        <v>114</v>
      </c>
      <c r="L15" s="95">
        <f>'AINAY-LE-CHATEAU'!L15+BOUZAIS!L15+'SAINT FERME'!L15</f>
        <v>127</v>
      </c>
      <c r="M15" s="54">
        <f>'AINAY-LE-CHATEAU'!M15+BOUZAIS!M15+'SAINT FERME'!M15</f>
        <v>96</v>
      </c>
      <c r="N15" s="72">
        <f>'AINAY-LE-CHATEAU'!N15+BOUZAIS!N15+'SAINT FERME'!N15</f>
        <v>80</v>
      </c>
      <c r="O15" s="71">
        <f>'AINAY-LE-CHATEAU'!O15+BOUZAIS!O15+'SAINT FERME'!O15</f>
        <v>97</v>
      </c>
      <c r="P15" s="100">
        <f>BOUZAIS!P15+'SAINT FERME'!P15</f>
        <v>59</v>
      </c>
      <c r="Q15" s="99">
        <f>'AINAY-LE-CHATEAU'!D15+BOUZAIS!Q15+'SAINT FERME'!Q15</f>
        <v>103</v>
      </c>
    </row>
    <row r="16" spans="1:19" s="19" customFormat="1" ht="15" hidden="1" customHeight="1" outlineLevel="1" thickBot="1" x14ac:dyDescent="0.3">
      <c r="A16" s="321" t="s">
        <v>3</v>
      </c>
      <c r="B16" s="324">
        <f t="shared" ref="B16:G16" si="13">B13+B15</f>
        <v>448</v>
      </c>
      <c r="C16" s="318">
        <f t="shared" si="13"/>
        <v>467</v>
      </c>
      <c r="D16" s="189">
        <f t="shared" si="13"/>
        <v>541</v>
      </c>
      <c r="E16" s="185">
        <f t="shared" si="13"/>
        <v>484</v>
      </c>
      <c r="F16" s="202">
        <f t="shared" si="13"/>
        <v>397</v>
      </c>
      <c r="G16" s="185">
        <f t="shared" si="13"/>
        <v>32</v>
      </c>
      <c r="H16" s="209">
        <f t="shared" ref="H16" si="14">H13+H15</f>
        <v>275</v>
      </c>
      <c r="I16" s="93">
        <f>I13+I15</f>
        <v>283</v>
      </c>
      <c r="J16" s="93">
        <f>J13+J15</f>
        <v>253</v>
      </c>
      <c r="K16" s="215">
        <f t="shared" ref="K16" si="15">K13+K15</f>
        <v>258</v>
      </c>
      <c r="L16" s="68">
        <f>L13+L15</f>
        <v>288</v>
      </c>
      <c r="M16" s="68">
        <f>M13+M15</f>
        <v>206</v>
      </c>
      <c r="N16" s="68">
        <f>N13+N15</f>
        <v>210</v>
      </c>
      <c r="O16" s="68">
        <f t="shared" ref="O16" si="16">O13+O15</f>
        <v>240</v>
      </c>
      <c r="P16" s="68">
        <f>P13+P15</f>
        <v>153</v>
      </c>
      <c r="Q16" s="68">
        <f>Q13+Q15</f>
        <v>243</v>
      </c>
    </row>
    <row r="17" spans="1:17" s="19" customFormat="1" ht="15" hidden="1" customHeight="1" outlineLevel="1" thickTop="1" thickBot="1" x14ac:dyDescent="0.3">
      <c r="A17" s="321" t="s">
        <v>1</v>
      </c>
      <c r="B17" s="325">
        <f>(B16-C16)/C16</f>
        <v>-4.068522483940043E-2</v>
      </c>
      <c r="C17" s="319">
        <f>(C16-D16)/D16</f>
        <v>-0.1367837338262477</v>
      </c>
      <c r="D17" s="193">
        <f>(D16-E16)/E16</f>
        <v>0.11776859504132231</v>
      </c>
      <c r="E17" s="176">
        <f>(E16-F16)/F16</f>
        <v>0.21914357682619648</v>
      </c>
      <c r="F17" s="202">
        <v>0</v>
      </c>
      <c r="G17" s="176">
        <f>(G16-H16)/H16</f>
        <v>-0.88363636363636366</v>
      </c>
      <c r="H17" s="210">
        <f>IF(OR(J15=0,H15=0),"-",(H16-J16)/J16)</f>
        <v>8.6956521739130432E-2</v>
      </c>
      <c r="I17" s="36">
        <f t="shared" ref="I17:P17" si="17">IF(OR(J15=0,I15=0),"-",(I16-J16)/J16)</f>
        <v>0.11857707509881422</v>
      </c>
      <c r="J17" s="36">
        <f t="shared" si="17"/>
        <v>-1.937984496124031E-2</v>
      </c>
      <c r="K17" s="216">
        <f t="shared" si="17"/>
        <v>-0.10416666666666667</v>
      </c>
      <c r="L17" s="69">
        <f t="shared" si="17"/>
        <v>0.39805825242718446</v>
      </c>
      <c r="M17" s="69">
        <f t="shared" si="17"/>
        <v>-1.9047619047619049E-2</v>
      </c>
      <c r="N17" s="69">
        <f t="shared" si="17"/>
        <v>-0.125</v>
      </c>
      <c r="O17" s="69">
        <f t="shared" si="17"/>
        <v>0.56862745098039214</v>
      </c>
      <c r="P17" s="69">
        <f t="shared" si="17"/>
        <v>-0.37037037037037035</v>
      </c>
      <c r="Q17" s="69"/>
    </row>
    <row r="18" spans="1:17" s="19" customFormat="1" ht="15" customHeight="1" collapsed="1" x14ac:dyDescent="0.25">
      <c r="A18" s="320" t="s">
        <v>9</v>
      </c>
      <c r="B18" s="324">
        <f>'AINAY-LE-CHATEAU'!B18+BOUZAIS!B18+VELLES!B18+SORGES!B18+'SAINT FERME'!B18</f>
        <v>143</v>
      </c>
      <c r="C18" s="318">
        <f>'AINAY-LE-CHATEAU'!C18+BOUZAIS!C18+VELLES!C18+SORGES!C18+'SAINT FERME'!C18</f>
        <v>177</v>
      </c>
      <c r="D18" s="67">
        <f>'AINAY-LE-CHATEAU'!D18+BOUZAIS!D18+VELLES!D18+SORGES!D18+'SAINT FERME'!D18</f>
        <v>187</v>
      </c>
      <c r="E18" s="92">
        <f>'AINAY-LE-CHATEAU'!E18+BOUZAIS!E18+VELLES!E18+SORGES!E18+'SAINT FERME'!E18</f>
        <v>203</v>
      </c>
      <c r="F18" s="202">
        <v>143</v>
      </c>
      <c r="G18" s="185">
        <f>'AINAY-LE-CHATEAU'!G18+BOUZAIS!G18+'SAINT FERME'!G18+SORGES!G18</f>
        <v>82</v>
      </c>
      <c r="H18" s="235">
        <f>'AINAY-LE-CHATEAU'!H18+BOUZAIS!H18+'SAINT FERME'!H18</f>
        <v>98</v>
      </c>
      <c r="I18" s="54">
        <f>'AINAY-LE-CHATEAU'!I18+BOUZAIS!I18+'SAINT FERME'!I18</f>
        <v>87</v>
      </c>
      <c r="J18" s="35">
        <f>'AINAY-LE-CHATEAU'!J18+BOUZAIS!J18+'SAINT FERME'!J18</f>
        <v>151</v>
      </c>
      <c r="K18" s="213">
        <f>'AINAY-LE-CHATEAU'!K18+BOUZAIS!K18+'SAINT FERME'!K18</f>
        <v>101</v>
      </c>
      <c r="L18" s="95">
        <f>'AINAY-LE-CHATEAU'!L18+BOUZAIS!L18+'SAINT FERME'!L18</f>
        <v>109</v>
      </c>
      <c r="M18" s="54">
        <f>'AINAY-LE-CHATEAU'!M18+BOUZAIS!M18+'SAINT FERME'!M18</f>
        <v>88</v>
      </c>
      <c r="N18" s="72">
        <f>'AINAY-LE-CHATEAU'!N18+BOUZAIS!N18+'SAINT FERME'!N18</f>
        <v>85</v>
      </c>
      <c r="O18" s="71">
        <f>'AINAY-LE-CHATEAU'!O18+BOUZAIS!O18+'SAINT FERME'!O18</f>
        <v>113</v>
      </c>
      <c r="P18" s="100">
        <f>BOUZAIS!P18+'SAINT FERME'!P18</f>
        <v>68</v>
      </c>
      <c r="Q18" s="99">
        <f>'AINAY-LE-CHATEAU'!D18+BOUZAIS!Q18+'SAINT FERME'!Q18</f>
        <v>88</v>
      </c>
    </row>
    <row r="19" spans="1:17" s="19" customFormat="1" ht="15" hidden="1" customHeight="1" outlineLevel="1" thickBot="1" x14ac:dyDescent="0.3">
      <c r="A19" s="321" t="s">
        <v>3</v>
      </c>
      <c r="B19" s="324">
        <f>B16+B18</f>
        <v>591</v>
      </c>
      <c r="C19" s="318">
        <f>C16+C18</f>
        <v>644</v>
      </c>
      <c r="D19" s="67">
        <f>D16+D18</f>
        <v>728</v>
      </c>
      <c r="E19" s="92">
        <f>'AINAY-LE-CHATEAU'!E19+BOUZAIS!E19+VELLES!E19+SORGES!E19+'SAINT FERME'!E19</f>
        <v>687</v>
      </c>
      <c r="F19" s="238">
        <f>F16+F18</f>
        <v>540</v>
      </c>
      <c r="G19" s="92">
        <f>'AINAY-LE-CHATEAU'!G19+BOUZAIS!G19+'SAINT FERME'!G19+SORGES!G19</f>
        <v>114</v>
      </c>
      <c r="H19" s="236">
        <f t="shared" ref="H19" si="18">H16+H18</f>
        <v>373</v>
      </c>
      <c r="I19" s="96">
        <f>I16+I18</f>
        <v>370</v>
      </c>
      <c r="J19" s="93">
        <f>J16+J18</f>
        <v>404</v>
      </c>
      <c r="K19" s="215">
        <f t="shared" ref="K19" si="19">K16+K18</f>
        <v>359</v>
      </c>
      <c r="L19" s="68">
        <f>L16+L18</f>
        <v>397</v>
      </c>
      <c r="M19" s="68">
        <f>M16+M18</f>
        <v>294</v>
      </c>
      <c r="N19" s="68">
        <f>N16+N18</f>
        <v>295</v>
      </c>
      <c r="O19" s="68">
        <f t="shared" ref="O19" si="20">O16+O18</f>
        <v>353</v>
      </c>
      <c r="P19" s="68">
        <f>P16+P18</f>
        <v>221</v>
      </c>
      <c r="Q19" s="68">
        <f>Q16+Q18</f>
        <v>331</v>
      </c>
    </row>
    <row r="20" spans="1:17" s="19" customFormat="1" ht="15" hidden="1" customHeight="1" outlineLevel="1" thickTop="1" thickBot="1" x14ac:dyDescent="0.3">
      <c r="A20" s="321" t="s">
        <v>1</v>
      </c>
      <c r="B20" s="325">
        <f>(B19-C19)/C19</f>
        <v>-8.2298136645962736E-2</v>
      </c>
      <c r="C20" s="319">
        <f>(C19-D19)/D19</f>
        <v>-0.11538461538461539</v>
      </c>
      <c r="D20" s="193">
        <f>(D19-E19)/E19</f>
        <v>5.9679767103347887E-2</v>
      </c>
      <c r="E20" s="186">
        <f>'AINAY-LE-CHATEAU'!E20+BOUZAIS!E20+VELLES!E20+SORGES!E20+'SAINT FERME'!E20</f>
        <v>0.41102644686907019</v>
      </c>
      <c r="F20" s="239">
        <f>(F19-G19)/G19</f>
        <v>3.736842105263158</v>
      </c>
      <c r="G20" s="92" t="e">
        <f>'AINAY-LE-CHATEAU'!G20+BOUZAIS!G20+'SAINT FERME'!G20+SORGES!G20</f>
        <v>#REF!</v>
      </c>
      <c r="H20" s="210">
        <f>IF(OR(J18=0,H18=0),"-",(H19-J19)/J19)</f>
        <v>-7.6732673267326731E-2</v>
      </c>
      <c r="I20" s="38">
        <f t="shared" ref="I20:P20" si="21">IF(OR(J18=0,I18=0),"-",(I19-J19)/J19)</f>
        <v>-8.4158415841584164E-2</v>
      </c>
      <c r="J20" s="36">
        <f t="shared" si="21"/>
        <v>0.12534818941504178</v>
      </c>
      <c r="K20" s="216">
        <f t="shared" si="21"/>
        <v>-9.5717884130982367E-2</v>
      </c>
      <c r="L20" s="69">
        <f t="shared" si="21"/>
        <v>0.35034013605442177</v>
      </c>
      <c r="M20" s="69">
        <f t="shared" si="21"/>
        <v>-3.3898305084745762E-3</v>
      </c>
      <c r="N20" s="69">
        <f t="shared" si="21"/>
        <v>-0.1643059490084986</v>
      </c>
      <c r="O20" s="69">
        <f t="shared" si="21"/>
        <v>0.59728506787330315</v>
      </c>
      <c r="P20" s="69">
        <f t="shared" si="21"/>
        <v>-0.33232628398791542</v>
      </c>
      <c r="Q20" s="69"/>
    </row>
    <row r="21" spans="1:17" s="19" customFormat="1" ht="15" customHeight="1" collapsed="1" thickBot="1" x14ac:dyDescent="0.3">
      <c r="A21" s="320" t="s">
        <v>10</v>
      </c>
      <c r="B21" s="324">
        <f>'AINAY-LE-CHATEAU'!B21+BOUZAIS!B21+VELLES!B21+SORGES!B21+'SAINT FERME'!B21</f>
        <v>123</v>
      </c>
      <c r="C21" s="318">
        <f>'AINAY-LE-CHATEAU'!C21+BOUZAIS!C21+VELLES!C21+SORGES!C21+'SAINT FERME'!C21</f>
        <v>116</v>
      </c>
      <c r="D21" s="67">
        <f>'AINAY-LE-CHATEAU'!D21+BOUZAIS!D21+VELLES!D21+SORGES!D21+'SAINT FERME'!D21</f>
        <v>147</v>
      </c>
      <c r="E21" s="185">
        <f>'AINAY-LE-CHATEAU'!E21+BOUZAIS!E21+VELLES!E21+SORGES!E21+'SAINT FERME'!E21</f>
        <v>133</v>
      </c>
      <c r="F21" s="202">
        <v>138</v>
      </c>
      <c r="G21" s="92">
        <f>'AINAY-LE-CHATEAU'!G21+BOUZAIS!G21+'SAINT FERME'!G21+SORGES!G21</f>
        <v>60</v>
      </c>
      <c r="H21" s="77">
        <f>'AINAY-LE-CHATEAU'!H21+BOUZAIS!H21+'SAINT FERME'!H21</f>
        <v>65</v>
      </c>
      <c r="I21" s="54">
        <f>'AINAY-LE-CHATEAU'!I21+BOUZAIS!I21+'SAINT FERME'!I21</f>
        <v>91</v>
      </c>
      <c r="J21" s="35">
        <f>'AINAY-LE-CHATEAU'!J21+BOUZAIS!J21+'SAINT FERME'!J21</f>
        <v>81</v>
      </c>
      <c r="K21" s="213">
        <f>'AINAY-LE-CHATEAU'!K21+BOUZAIS!K21+'SAINT FERME'!K21</f>
        <v>62</v>
      </c>
      <c r="L21" s="95">
        <f>'AINAY-LE-CHATEAU'!L21+BOUZAIS!L21+'SAINT FERME'!L21</f>
        <v>82</v>
      </c>
      <c r="M21" s="54">
        <f>'AINAY-LE-CHATEAU'!M21+BOUZAIS!M21+'SAINT FERME'!M21</f>
        <v>96</v>
      </c>
      <c r="N21" s="72">
        <f>'AINAY-LE-CHATEAU'!N21+BOUZAIS!N21+'SAINT FERME'!N21</f>
        <v>76</v>
      </c>
      <c r="O21" s="71">
        <f>'AINAY-LE-CHATEAU'!O21+BOUZAIS!O21+'SAINT FERME'!O21</f>
        <v>66</v>
      </c>
      <c r="P21" s="100">
        <f>BOUZAIS!P21+'SAINT FERME'!P21</f>
        <v>48</v>
      </c>
      <c r="Q21" s="99">
        <f>'AINAY-LE-CHATEAU'!D21+BOUZAIS!Q21+'SAINT FERME'!Q21</f>
        <v>65</v>
      </c>
    </row>
    <row r="22" spans="1:17" s="19" customFormat="1" ht="15" customHeight="1" outlineLevel="1" thickBot="1" x14ac:dyDescent="0.3">
      <c r="A22" s="12" t="s">
        <v>3</v>
      </c>
      <c r="B22" s="324">
        <f>B19+B21</f>
        <v>714</v>
      </c>
      <c r="C22" s="318">
        <f>C19+C21</f>
        <v>760</v>
      </c>
      <c r="D22" s="67">
        <f>D19+D21</f>
        <v>875</v>
      </c>
      <c r="E22" s="185">
        <f>E19+E21</f>
        <v>820</v>
      </c>
      <c r="F22" s="238">
        <f>F19+F21</f>
        <v>678</v>
      </c>
      <c r="G22" s="92">
        <f>'AINAY-LE-CHATEAU'!G22+BOUZAIS!G22+'SAINT FERME'!G22+SORGES!G22</f>
        <v>174</v>
      </c>
      <c r="H22" s="209">
        <f t="shared" ref="H22" si="22">H19+H21</f>
        <v>438</v>
      </c>
      <c r="I22" s="96">
        <f>I19+I21</f>
        <v>461</v>
      </c>
      <c r="J22" s="93">
        <f>J19+J21</f>
        <v>485</v>
      </c>
      <c r="K22" s="215">
        <f t="shared" ref="K22" si="23">K19+K21</f>
        <v>421</v>
      </c>
      <c r="L22" s="68">
        <f>L19+L21</f>
        <v>479</v>
      </c>
      <c r="M22" s="68">
        <f>M19+M21</f>
        <v>390</v>
      </c>
      <c r="N22" s="68">
        <f>N19+N21</f>
        <v>371</v>
      </c>
      <c r="O22" s="68">
        <f t="shared" ref="O22" si="24">O19+O21</f>
        <v>419</v>
      </c>
      <c r="P22" s="68">
        <f>P19+P21</f>
        <v>269</v>
      </c>
      <c r="Q22" s="68">
        <f>Q19+Q21</f>
        <v>396</v>
      </c>
    </row>
    <row r="23" spans="1:17" s="19" customFormat="1" ht="15" customHeight="1" outlineLevel="1" thickTop="1" thickBot="1" x14ac:dyDescent="0.3">
      <c r="A23" s="13" t="s">
        <v>1</v>
      </c>
      <c r="B23" s="325">
        <f>(B22-C22)/C22</f>
        <v>-6.0526315789473685E-2</v>
      </c>
      <c r="C23" s="319">
        <f>(C22-D22)/D22</f>
        <v>-0.13142857142857142</v>
      </c>
      <c r="D23" s="193">
        <f>(D22-E22)/E22</f>
        <v>6.7073170731707321E-2</v>
      </c>
      <c r="E23" s="237">
        <f>(E22-F22)/F22</f>
        <v>0.20943952802359883</v>
      </c>
      <c r="F23" s="239">
        <f>(F22-G22)/G22</f>
        <v>2.896551724137931</v>
      </c>
      <c r="G23" s="92" t="e">
        <f>'AINAY-LE-CHATEAU'!G23+BOUZAIS!G23+'SAINT FERME'!G23+SORGES!G23</f>
        <v>#REF!</v>
      </c>
      <c r="H23" s="210">
        <f>IF(OR(J21=0,H21=0),"-",(H22-J22)/J22)</f>
        <v>-9.6907216494845363E-2</v>
      </c>
      <c r="I23" s="38">
        <f t="shared" ref="I23:P23" si="25">IF(OR(J21=0,I21=0),"-",(I22-J22)/J22)</f>
        <v>-4.9484536082474224E-2</v>
      </c>
      <c r="J23" s="36">
        <f t="shared" si="25"/>
        <v>0.15201900237529692</v>
      </c>
      <c r="K23" s="216">
        <f t="shared" si="25"/>
        <v>-0.12108559498956159</v>
      </c>
      <c r="L23" s="69">
        <f t="shared" si="25"/>
        <v>0.2282051282051282</v>
      </c>
      <c r="M23" s="69">
        <f t="shared" si="25"/>
        <v>5.1212938005390833E-2</v>
      </c>
      <c r="N23" s="69">
        <f t="shared" si="25"/>
        <v>-0.11455847255369929</v>
      </c>
      <c r="O23" s="69">
        <f t="shared" si="25"/>
        <v>0.55762081784386619</v>
      </c>
      <c r="P23" s="69">
        <f t="shared" si="25"/>
        <v>-0.32070707070707072</v>
      </c>
      <c r="Q23" s="69"/>
    </row>
    <row r="24" spans="1:17" s="19" customFormat="1" ht="15" customHeight="1" x14ac:dyDescent="0.25">
      <c r="A24" s="9" t="s">
        <v>11</v>
      </c>
      <c r="B24" s="324">
        <f>'AINAY-LE-CHATEAU'!B24+BOUZAIS!B24+VELLES!B24+SORGES!B24+'SAINT FERME'!B24</f>
        <v>4</v>
      </c>
      <c r="C24" s="318">
        <f>'AINAY-LE-CHATEAU'!C24+BOUZAIS!C24+VELLES!C24+SORGES!C24+'SAINT FERME'!C24</f>
        <v>87</v>
      </c>
      <c r="D24" s="67">
        <f>'AINAY-LE-CHATEAU'!D24+BOUZAIS!D24+VELLES!D24+SORGES!D24+'SAINT FERME'!D24</f>
        <v>106</v>
      </c>
      <c r="E24" s="92">
        <f>'AINAY-LE-CHATEAU'!E24+BOUZAIS!E24+VELLES!E24+SORGES!E24+'SAINT FERME'!E24</f>
        <v>88</v>
      </c>
      <c r="F24" s="202">
        <v>97</v>
      </c>
      <c r="G24" s="92">
        <f>'AINAY-LE-CHATEAU'!G24+BOUZAIS!G24+'SAINT FERME'!G24+SORGES!G24</f>
        <v>65</v>
      </c>
      <c r="H24" s="77">
        <f>'AINAY-LE-CHATEAU'!H24+BOUZAIS!H24+'SAINT FERME'!H24</f>
        <v>49</v>
      </c>
      <c r="I24" s="54">
        <f>'AINAY-LE-CHATEAU'!I24+BOUZAIS!I24+'SAINT FERME'!I24</f>
        <v>61</v>
      </c>
      <c r="J24" s="35">
        <f>'AINAY-LE-CHATEAU'!J24+BOUZAIS!J24+'SAINT FERME'!J24</f>
        <v>51</v>
      </c>
      <c r="K24" s="213">
        <f>'AINAY-LE-CHATEAU'!K24+BOUZAIS!K24+'SAINT FERME'!K24</f>
        <v>60</v>
      </c>
      <c r="L24" s="95">
        <f>'AINAY-LE-CHATEAU'!L24+BOUZAIS!L24+'SAINT FERME'!L24</f>
        <v>71</v>
      </c>
      <c r="M24" s="54">
        <f>'AINAY-LE-CHATEAU'!M24+BOUZAIS!M24+'SAINT FERME'!M24</f>
        <v>42</v>
      </c>
      <c r="N24" s="72">
        <f>'AINAY-LE-CHATEAU'!N24+BOUZAIS!N24+'SAINT FERME'!N24</f>
        <v>42</v>
      </c>
      <c r="O24" s="71">
        <f>'AINAY-LE-CHATEAU'!O24+BOUZAIS!O24+'SAINT FERME'!O24</f>
        <v>44</v>
      </c>
      <c r="P24" s="100">
        <f>BOUZAIS!P24+'SAINT FERME'!P24</f>
        <v>23</v>
      </c>
      <c r="Q24" s="99">
        <f>'AINAY-LE-CHATEAU'!D24+BOUZAIS!Q24+'SAINT FERME'!Q24</f>
        <v>32</v>
      </c>
    </row>
    <row r="25" spans="1:17" s="19" customFormat="1" ht="15" hidden="1" customHeight="1" outlineLevel="1" thickBot="1" x14ac:dyDescent="0.3">
      <c r="A25" s="12" t="s">
        <v>3</v>
      </c>
      <c r="B25" s="324">
        <f>B22+B24</f>
        <v>718</v>
      </c>
      <c r="C25" s="318">
        <f>C22+C24</f>
        <v>847</v>
      </c>
      <c r="D25" s="67">
        <f>D22+D24</f>
        <v>981</v>
      </c>
      <c r="E25" s="185">
        <f>E22+E24</f>
        <v>908</v>
      </c>
      <c r="F25" s="238">
        <f>F22+F24</f>
        <v>775</v>
      </c>
      <c r="G25" s="185">
        <f>'AINAY-LE-CHATEAU'!G25+BOUZAIS!G25+'SAINT FERME'!G25+SORGES!G25</f>
        <v>239</v>
      </c>
      <c r="H25" s="209">
        <f t="shared" ref="H25" si="26">H22+H24</f>
        <v>487</v>
      </c>
      <c r="I25" s="96">
        <f>I22+I24</f>
        <v>522</v>
      </c>
      <c r="J25" s="93">
        <f>J22+J24</f>
        <v>536</v>
      </c>
      <c r="K25" s="215">
        <f t="shared" ref="K25" si="27">K22+K24</f>
        <v>481</v>
      </c>
      <c r="L25" s="68">
        <f>L22+L24</f>
        <v>550</v>
      </c>
      <c r="M25" s="68">
        <f>M22+M24</f>
        <v>432</v>
      </c>
      <c r="N25" s="68">
        <f>N22+N24</f>
        <v>413</v>
      </c>
      <c r="O25" s="68">
        <f t="shared" ref="O25" si="28">O22+O24</f>
        <v>463</v>
      </c>
      <c r="P25" s="68">
        <f>P22+P24</f>
        <v>292</v>
      </c>
      <c r="Q25" s="68">
        <f>Q22+Q24</f>
        <v>428</v>
      </c>
    </row>
    <row r="26" spans="1:17" s="19" customFormat="1" ht="15" hidden="1" customHeight="1" outlineLevel="1" thickTop="1" thickBot="1" x14ac:dyDescent="0.3">
      <c r="A26" s="13" t="s">
        <v>1</v>
      </c>
      <c r="B26" s="325">
        <f t="shared" ref="B26:G26" si="29">(B25-C25)/C25</f>
        <v>-0.15230224321133412</v>
      </c>
      <c r="C26" s="319">
        <f t="shared" si="29"/>
        <v>-0.1365953109072375</v>
      </c>
      <c r="D26" s="193">
        <f t="shared" si="29"/>
        <v>8.039647577092511E-2</v>
      </c>
      <c r="E26" s="237">
        <f t="shared" si="29"/>
        <v>0.17161290322580644</v>
      </c>
      <c r="F26" s="239">
        <f t="shared" si="29"/>
        <v>2.2426778242677825</v>
      </c>
      <c r="G26" s="237">
        <f t="shared" si="29"/>
        <v>-0.50924024640657084</v>
      </c>
      <c r="H26" s="210">
        <f>IF(OR(J24=0,H24=0),"-",(H25-J25)/J25)</f>
        <v>-9.1417910447761194E-2</v>
      </c>
      <c r="I26" s="38">
        <f t="shared" ref="I26:P26" si="30">IF(OR(J24=0,I24=0),"-",(I25-J25)/J25)</f>
        <v>-2.6119402985074626E-2</v>
      </c>
      <c r="J26" s="36">
        <f t="shared" si="30"/>
        <v>0.11434511434511435</v>
      </c>
      <c r="K26" s="216">
        <f t="shared" si="30"/>
        <v>-0.12545454545454546</v>
      </c>
      <c r="L26" s="69">
        <f t="shared" si="30"/>
        <v>0.27314814814814814</v>
      </c>
      <c r="M26" s="69">
        <f t="shared" si="30"/>
        <v>4.6004842615012108E-2</v>
      </c>
      <c r="N26" s="69">
        <f t="shared" si="30"/>
        <v>-0.10799136069114471</v>
      </c>
      <c r="O26" s="69">
        <f t="shared" si="30"/>
        <v>0.58561643835616439</v>
      </c>
      <c r="P26" s="69">
        <f t="shared" si="30"/>
        <v>-0.31775700934579437</v>
      </c>
      <c r="Q26" s="69"/>
    </row>
    <row r="27" spans="1:17" s="19" customFormat="1" ht="15" customHeight="1" collapsed="1" x14ac:dyDescent="0.25">
      <c r="A27" s="9" t="s">
        <v>12</v>
      </c>
      <c r="B27" s="324">
        <f>'AINAY-LE-CHATEAU'!B27+BOUZAIS!B27+VELLES!B27+SORGES!B27+'SAINT FERME'!B27</f>
        <v>0</v>
      </c>
      <c r="C27" s="318">
        <f>'AINAY-LE-CHATEAU'!C27+BOUZAIS!C27+VELLES!C27+SORGES!C27+'SAINT FERME'!C27</f>
        <v>68</v>
      </c>
      <c r="D27" s="67">
        <f>'AINAY-LE-CHATEAU'!D27+BOUZAIS!D27+VELLES!D27+SORGES!D27+'SAINT FERME'!D27</f>
        <v>106</v>
      </c>
      <c r="E27" s="92">
        <f>'AINAY-LE-CHATEAU'!E27+BOUZAIS!E27+VELLES!E27+SORGES!E27+'SAINT FERME'!E27</f>
        <v>96</v>
      </c>
      <c r="F27" s="202">
        <v>101</v>
      </c>
      <c r="G27" s="92">
        <f>'AINAY-LE-CHATEAU'!G27+BOUZAIS!G27+'SAINT FERME'!G27+SORGES!G27</f>
        <v>68</v>
      </c>
      <c r="H27" s="77">
        <f>'AINAY-LE-CHATEAU'!H27+BOUZAIS!H27+'SAINT FERME'!H27</f>
        <v>47</v>
      </c>
      <c r="I27" s="54">
        <f>'AINAY-LE-CHATEAU'!I27+BOUZAIS!I27+'SAINT FERME'!I27</f>
        <v>39</v>
      </c>
      <c r="J27" s="35">
        <f>'AINAY-LE-CHATEAU'!J27+BOUZAIS!J27+'SAINT FERME'!J27</f>
        <v>42</v>
      </c>
      <c r="K27" s="213">
        <f>'AINAY-LE-CHATEAU'!K27+BOUZAIS!K27+'SAINT FERME'!K27</f>
        <v>51</v>
      </c>
      <c r="L27" s="95">
        <f>'AINAY-LE-CHATEAU'!L27+BOUZAIS!L27+'SAINT FERME'!L27</f>
        <v>49</v>
      </c>
      <c r="M27" s="54">
        <f>'AINAY-LE-CHATEAU'!M27+BOUZAIS!M27+'SAINT FERME'!M27</f>
        <v>41</v>
      </c>
      <c r="N27" s="72">
        <f>'AINAY-LE-CHATEAU'!N27+BOUZAIS!N27+'SAINT FERME'!N27</f>
        <v>33</v>
      </c>
      <c r="O27" s="71">
        <f>'AINAY-LE-CHATEAU'!O27+BOUZAIS!O27+'SAINT FERME'!O27</f>
        <v>39</v>
      </c>
      <c r="P27" s="100">
        <f>BOUZAIS!P27+'SAINT FERME'!P27</f>
        <v>47</v>
      </c>
      <c r="Q27" s="99">
        <f>'AINAY-LE-CHATEAU'!D27+BOUZAIS!Q27+'SAINT FERME'!Q27</f>
        <v>44</v>
      </c>
    </row>
    <row r="28" spans="1:17" s="19" customFormat="1" ht="15" hidden="1" customHeight="1" outlineLevel="1" thickBot="1" x14ac:dyDescent="0.3">
      <c r="A28" s="12" t="s">
        <v>3</v>
      </c>
      <c r="B28" s="326">
        <f>B25+B27</f>
        <v>718</v>
      </c>
      <c r="C28" s="286">
        <f>C25+C27</f>
        <v>915</v>
      </c>
      <c r="D28" s="67">
        <f>D25+D27</f>
        <v>1087</v>
      </c>
      <c r="E28" s="185">
        <f>E25+E27</f>
        <v>1004</v>
      </c>
      <c r="F28" s="238">
        <f>F25+F27</f>
        <v>876</v>
      </c>
      <c r="G28" s="92">
        <f>'AINAY-LE-CHATEAU'!G28+BOUZAIS!G28+'SAINT FERME'!G28+SORGES!G28</f>
        <v>307</v>
      </c>
      <c r="H28" s="209">
        <f t="shared" ref="H28" si="31">H25+H27</f>
        <v>534</v>
      </c>
      <c r="I28" s="96">
        <f>I25+I27</f>
        <v>561</v>
      </c>
      <c r="J28" s="93">
        <f>J25+J27</f>
        <v>578</v>
      </c>
      <c r="K28" s="215">
        <f t="shared" ref="K28" si="32">K25+K27</f>
        <v>532</v>
      </c>
      <c r="L28" s="68">
        <f>L25+L27</f>
        <v>599</v>
      </c>
      <c r="M28" s="68">
        <f>M25+M27</f>
        <v>473</v>
      </c>
      <c r="N28" s="68">
        <f>N25+N27</f>
        <v>446</v>
      </c>
      <c r="O28" s="68">
        <f t="shared" ref="O28" si="33">O25+O27</f>
        <v>502</v>
      </c>
      <c r="P28" s="68">
        <f>P25+P27</f>
        <v>339</v>
      </c>
      <c r="Q28" s="68">
        <f>Q25+Q27</f>
        <v>472</v>
      </c>
    </row>
    <row r="29" spans="1:17" s="19" customFormat="1" ht="15" hidden="1" customHeight="1" outlineLevel="1" thickTop="1" thickBot="1" x14ac:dyDescent="0.3">
      <c r="A29" s="13" t="s">
        <v>1</v>
      </c>
      <c r="B29" s="327">
        <f>(B28-C28)/C28</f>
        <v>-0.21530054644808744</v>
      </c>
      <c r="C29" s="287">
        <f>(C28-D28)/D28</f>
        <v>-0.15823367065317387</v>
      </c>
      <c r="D29" s="193">
        <f>(D28-E28)/E28</f>
        <v>8.2669322709163343E-2</v>
      </c>
      <c r="E29" s="237">
        <f>(E28-F28)/F28</f>
        <v>0.14611872146118721</v>
      </c>
      <c r="F29" s="239">
        <f>(F28-G28)/G28</f>
        <v>1.8534201954397393</v>
      </c>
      <c r="G29" s="92" t="e">
        <f>'AINAY-LE-CHATEAU'!G29+BOUZAIS!G29+'SAINT FERME'!G29+SORGES!G29</f>
        <v>#REF!</v>
      </c>
      <c r="H29" s="210">
        <f>IF(OR(J27=0,H27=0),"-",(H28-J28)/J28)</f>
        <v>-7.6124567474048443E-2</v>
      </c>
      <c r="I29" s="38">
        <f t="shared" ref="I29:P29" si="34">IF(OR(J27=0,I27=0),"-",(I28-J28)/J28)</f>
        <v>-2.9411764705882353E-2</v>
      </c>
      <c r="J29" s="36">
        <f t="shared" si="34"/>
        <v>8.646616541353383E-2</v>
      </c>
      <c r="K29" s="216">
        <f t="shared" si="34"/>
        <v>-0.11185308848080133</v>
      </c>
      <c r="L29" s="69">
        <f t="shared" si="34"/>
        <v>0.26638477801268501</v>
      </c>
      <c r="M29" s="69">
        <f t="shared" si="34"/>
        <v>6.0538116591928252E-2</v>
      </c>
      <c r="N29" s="69">
        <f t="shared" si="34"/>
        <v>-0.11155378486055777</v>
      </c>
      <c r="O29" s="69">
        <f t="shared" si="34"/>
        <v>0.4808259587020649</v>
      </c>
      <c r="P29" s="69">
        <f t="shared" si="34"/>
        <v>-0.28177966101694918</v>
      </c>
      <c r="Q29" s="69"/>
    </row>
    <row r="30" spans="1:17" s="19" customFormat="1" ht="15" customHeight="1" collapsed="1" x14ac:dyDescent="0.25">
      <c r="A30" s="9" t="s">
        <v>13</v>
      </c>
      <c r="B30" s="326">
        <f>'AINAY-LE-CHATEAU'!B30+BOUZAIS!B30+VELLES!B30+SORGES!B30+'SAINT FERME'!B30</f>
        <v>0</v>
      </c>
      <c r="C30" s="286">
        <f>'AINAY-LE-CHATEAU'!C30+BOUZAIS!C30+VELLES!C30+SORGES!C30+'SAINT FERME'!C30</f>
        <v>111</v>
      </c>
      <c r="D30" s="67">
        <f>'AINAY-LE-CHATEAU'!D30+BOUZAIS!D30+VELLES!D30+SORGES!D30+'SAINT FERME'!D30</f>
        <v>118</v>
      </c>
      <c r="E30" s="92">
        <f>'AINAY-LE-CHATEAU'!E30+BOUZAIS!E30+VELLES!E30+SORGES!E30+'SAINT FERME'!E30</f>
        <v>154</v>
      </c>
      <c r="F30" s="202">
        <v>129</v>
      </c>
      <c r="G30" s="92">
        <f>'AINAY-LE-CHATEAU'!G30+BOUZAIS!G30+'SAINT FERME'!G30+SORGES!G30</f>
        <v>127</v>
      </c>
      <c r="H30" s="77">
        <f>'AINAY-LE-CHATEAU'!H30+BOUZAIS!H30+'SAINT FERME'!H30</f>
        <v>66</v>
      </c>
      <c r="I30" s="54">
        <f>'AINAY-LE-CHATEAU'!I30+BOUZAIS!I30+'SAINT FERME'!I30</f>
        <v>61</v>
      </c>
      <c r="J30" s="35">
        <f>'AINAY-LE-CHATEAU'!J30+BOUZAIS!J30+'SAINT FERME'!J30</f>
        <v>66</v>
      </c>
      <c r="K30" s="213">
        <f>'AINAY-LE-CHATEAU'!K30+BOUZAIS!K30+'SAINT FERME'!K30</f>
        <v>60</v>
      </c>
      <c r="L30" s="95">
        <f>'AINAY-LE-CHATEAU'!L30+BOUZAIS!L30+'SAINT FERME'!L30</f>
        <v>74</v>
      </c>
      <c r="M30" s="54">
        <f>'AINAY-LE-CHATEAU'!M30+BOUZAIS!M30+'SAINT FERME'!M30</f>
        <v>68</v>
      </c>
      <c r="N30" s="72">
        <f>'AINAY-LE-CHATEAU'!N30+BOUZAIS!N30+'SAINT FERME'!N30</f>
        <v>44</v>
      </c>
      <c r="O30" s="71">
        <f>'AINAY-LE-CHATEAU'!O30+BOUZAIS!O30+'SAINT FERME'!O30</f>
        <v>81</v>
      </c>
      <c r="P30" s="100">
        <f>BOUZAIS!P30+'SAINT FERME'!P30</f>
        <v>46</v>
      </c>
      <c r="Q30" s="99">
        <f>'AINAY-LE-CHATEAU'!D30+BOUZAIS!Q30+'SAINT FERME'!Q30</f>
        <v>40</v>
      </c>
    </row>
    <row r="31" spans="1:17" s="19" customFormat="1" ht="15" hidden="1" customHeight="1" outlineLevel="1" thickBot="1" x14ac:dyDescent="0.3">
      <c r="A31" s="12" t="s">
        <v>3</v>
      </c>
      <c r="B31" s="326">
        <f>B28+B30</f>
        <v>718</v>
      </c>
      <c r="C31" s="286">
        <f>C28+C30</f>
        <v>1026</v>
      </c>
      <c r="D31" s="67">
        <f>D28+D30</f>
        <v>1205</v>
      </c>
      <c r="E31" s="185">
        <f>E28+E30</f>
        <v>1158</v>
      </c>
      <c r="F31" s="238">
        <f>F28+F30</f>
        <v>1005</v>
      </c>
      <c r="G31" s="92">
        <f>'AINAY-LE-CHATEAU'!G31+BOUZAIS!G31+'SAINT FERME'!G31+SORGES!G31</f>
        <v>434</v>
      </c>
      <c r="H31" s="209">
        <f t="shared" ref="H31" si="35">H28+H30</f>
        <v>600</v>
      </c>
      <c r="I31" s="96">
        <f>I28+I30</f>
        <v>622</v>
      </c>
      <c r="J31" s="93">
        <f>J28+J30</f>
        <v>644</v>
      </c>
      <c r="K31" s="215">
        <f t="shared" ref="K31" si="36">K28+K30</f>
        <v>592</v>
      </c>
      <c r="L31" s="68">
        <f>L28+L30</f>
        <v>673</v>
      </c>
      <c r="M31" s="68">
        <f>M28+M30</f>
        <v>541</v>
      </c>
      <c r="N31" s="68">
        <f>N28+N30</f>
        <v>490</v>
      </c>
      <c r="O31" s="68">
        <f t="shared" ref="O31" si="37">O28+O30</f>
        <v>583</v>
      </c>
      <c r="P31" s="68">
        <f>P28+P30</f>
        <v>385</v>
      </c>
      <c r="Q31" s="68">
        <f>Q28+Q30</f>
        <v>512</v>
      </c>
    </row>
    <row r="32" spans="1:17" s="19" customFormat="1" ht="15" hidden="1" customHeight="1" outlineLevel="1" thickTop="1" thickBot="1" x14ac:dyDescent="0.3">
      <c r="A32" s="13" t="s">
        <v>1</v>
      </c>
      <c r="B32" s="327">
        <f>(B31-C31)/C31</f>
        <v>-0.30019493177387913</v>
      </c>
      <c r="C32" s="287">
        <f>(C31-D31)/D31</f>
        <v>-0.14854771784232365</v>
      </c>
      <c r="D32" s="193">
        <f>(D31-E31)/E31</f>
        <v>4.0587219343696031E-2</v>
      </c>
      <c r="E32" s="237">
        <f>(E31-F31)/F31</f>
        <v>0.15223880597014924</v>
      </c>
      <c r="F32" s="239">
        <f>(F31-G31)/G31</f>
        <v>1.3156682027649769</v>
      </c>
      <c r="G32" s="92" t="e">
        <f>'AINAY-LE-CHATEAU'!G32+BOUZAIS!G32+'SAINT FERME'!G32+SORGES!G32</f>
        <v>#REF!</v>
      </c>
      <c r="H32" s="210">
        <f>IF(OR(J30=0,H30=0),"-",(H31-J31)/J31)</f>
        <v>-6.8322981366459631E-2</v>
      </c>
      <c r="I32" s="38">
        <f t="shared" ref="I32:P32" si="38">IF(OR(J30=0,I30=0),"-",(I31-J31)/J31)</f>
        <v>-3.4161490683229816E-2</v>
      </c>
      <c r="J32" s="36">
        <f t="shared" si="38"/>
        <v>8.7837837837837843E-2</v>
      </c>
      <c r="K32" s="216">
        <f t="shared" si="38"/>
        <v>-0.12035661218424963</v>
      </c>
      <c r="L32" s="69">
        <f t="shared" si="38"/>
        <v>0.24399260628465805</v>
      </c>
      <c r="M32" s="69">
        <f t="shared" si="38"/>
        <v>0.10408163265306122</v>
      </c>
      <c r="N32" s="69">
        <f t="shared" si="38"/>
        <v>-0.15951972555746141</v>
      </c>
      <c r="O32" s="69">
        <f t="shared" si="38"/>
        <v>0.51428571428571423</v>
      </c>
      <c r="P32" s="69">
        <f t="shared" si="38"/>
        <v>-0.248046875</v>
      </c>
      <c r="Q32" s="69"/>
    </row>
    <row r="33" spans="1:17" s="19" customFormat="1" ht="15" customHeight="1" collapsed="1" x14ac:dyDescent="0.25">
      <c r="A33" s="9" t="s">
        <v>14</v>
      </c>
      <c r="B33" s="326">
        <f>'AINAY-LE-CHATEAU'!B33+BOUZAIS!B33+VELLES!B33+SORGES!B33+'SAINT FERME'!B33</f>
        <v>0</v>
      </c>
      <c r="C33" s="286">
        <f>'AINAY-LE-CHATEAU'!C33+BOUZAIS!C33+VELLES!C33+SORGES!C33+'SAINT FERME'!C33</f>
        <v>110</v>
      </c>
      <c r="D33" s="67">
        <f>'AINAY-LE-CHATEAU'!D33+BOUZAIS!D33+VELLES!D33+SORGES!D33+'SAINT FERME'!D33</f>
        <v>113</v>
      </c>
      <c r="E33" s="92">
        <f>'AINAY-LE-CHATEAU'!E33+BOUZAIS!E33+VELLES!E33+SORGES!E33+'SAINT FERME'!E33</f>
        <v>132</v>
      </c>
      <c r="F33" s="202">
        <v>117</v>
      </c>
      <c r="G33" s="92">
        <f>'AINAY-LE-CHATEAU'!G33+BOUZAIS!G33+'SAINT FERME'!G33+SORGES!G33</f>
        <v>112</v>
      </c>
      <c r="H33" s="77">
        <f>'AINAY-LE-CHATEAU'!H33+BOUZAIS!H33+'SAINT FERME'!H33</f>
        <v>60</v>
      </c>
      <c r="I33" s="54">
        <f>'AINAY-LE-CHATEAU'!I33+BOUZAIS!I33+'SAINT FERME'!I33</f>
        <v>86</v>
      </c>
      <c r="J33" s="35">
        <f>'AINAY-LE-CHATEAU'!J33+BOUZAIS!J33+'SAINT FERME'!J33</f>
        <v>95</v>
      </c>
      <c r="K33" s="213">
        <f>'AINAY-LE-CHATEAU'!K33+BOUZAIS!K33+'SAINT FERME'!K33</f>
        <v>87</v>
      </c>
      <c r="L33" s="95">
        <f>'AINAY-LE-CHATEAU'!L33+BOUZAIS!L33+'SAINT FERME'!L33</f>
        <v>76</v>
      </c>
      <c r="M33" s="54">
        <f>'AINAY-LE-CHATEAU'!M33+BOUZAIS!M33+'SAINT FERME'!M33</f>
        <v>100</v>
      </c>
      <c r="N33" s="72">
        <f>'AINAY-LE-CHATEAU'!N33+BOUZAIS!N33+'SAINT FERME'!N33</f>
        <v>53</v>
      </c>
      <c r="O33" s="71">
        <f>'AINAY-LE-CHATEAU'!O33+BOUZAIS!O33+'SAINT FERME'!O33</f>
        <v>66</v>
      </c>
      <c r="P33" s="100">
        <f>BOUZAIS!P33+'SAINT FERME'!P33</f>
        <v>45</v>
      </c>
      <c r="Q33" s="99">
        <f>'AINAY-LE-CHATEAU'!D33+BOUZAIS!Q33+'SAINT FERME'!Q33</f>
        <v>47</v>
      </c>
    </row>
    <row r="34" spans="1:17" s="19" customFormat="1" ht="15" hidden="1" customHeight="1" outlineLevel="1" thickBot="1" x14ac:dyDescent="0.3">
      <c r="A34" s="12" t="s">
        <v>3</v>
      </c>
      <c r="B34" s="326">
        <f>B31+B33</f>
        <v>718</v>
      </c>
      <c r="C34" s="286">
        <f>C31+C33</f>
        <v>1136</v>
      </c>
      <c r="D34" s="67">
        <f>D31+D33</f>
        <v>1318</v>
      </c>
      <c r="E34" s="185">
        <f>E31+E33</f>
        <v>1290</v>
      </c>
      <c r="F34" s="238">
        <f>F31+F33</f>
        <v>1122</v>
      </c>
      <c r="G34" s="92">
        <f>'AINAY-LE-CHATEAU'!G34+BOUZAIS!G34+'SAINT FERME'!G34+SORGES!G34</f>
        <v>546</v>
      </c>
      <c r="H34" s="209">
        <f t="shared" ref="H34" si="39">H31+H33</f>
        <v>660</v>
      </c>
      <c r="I34" s="96">
        <f>I31+I33</f>
        <v>708</v>
      </c>
      <c r="J34" s="93">
        <f>J31+J33</f>
        <v>739</v>
      </c>
      <c r="K34" s="215">
        <f t="shared" ref="K34" si="40">K31+K33</f>
        <v>679</v>
      </c>
      <c r="L34" s="68">
        <f>L31+L33</f>
        <v>749</v>
      </c>
      <c r="M34" s="68">
        <f>M31+M33</f>
        <v>641</v>
      </c>
      <c r="N34" s="68">
        <f>N31+N33</f>
        <v>543</v>
      </c>
      <c r="O34" s="68">
        <f t="shared" ref="O34" si="41">O31+O33</f>
        <v>649</v>
      </c>
      <c r="P34" s="68">
        <f>P31+P33</f>
        <v>430</v>
      </c>
      <c r="Q34" s="68">
        <f>Q31+Q33</f>
        <v>559</v>
      </c>
    </row>
    <row r="35" spans="1:17" s="19" customFormat="1" ht="15" hidden="1" customHeight="1" outlineLevel="1" thickTop="1" thickBot="1" x14ac:dyDescent="0.3">
      <c r="A35" s="13" t="s">
        <v>1</v>
      </c>
      <c r="B35" s="327">
        <f>(B34-C34)/C34</f>
        <v>-0.36795774647887325</v>
      </c>
      <c r="C35" s="287">
        <f>(C34-D34)/D34</f>
        <v>-0.13808801213960548</v>
      </c>
      <c r="D35" s="193">
        <f>(D34-E34)/E34</f>
        <v>2.1705426356589147E-2</v>
      </c>
      <c r="E35" s="237">
        <f>(E34-F34)/F34</f>
        <v>0.1497326203208556</v>
      </c>
      <c r="F35" s="239">
        <f>(F34-G34)/G34</f>
        <v>1.054945054945055</v>
      </c>
      <c r="G35" s="92" t="e">
        <f>'AINAY-LE-CHATEAU'!G35+BOUZAIS!G35+'SAINT FERME'!G35+SORGES!G35</f>
        <v>#REF!</v>
      </c>
      <c r="H35" s="210">
        <f>IF(OR(J33=0,H33=0),"-",(H34-J34)/J34)</f>
        <v>-0.10690121786197564</v>
      </c>
      <c r="I35" s="38">
        <f t="shared" ref="I35:P35" si="42">IF(OR(J33=0,I33=0),"-",(I34-J34)/J34)</f>
        <v>-4.1948579161028419E-2</v>
      </c>
      <c r="J35" s="36">
        <f t="shared" si="42"/>
        <v>8.8365243004418267E-2</v>
      </c>
      <c r="K35" s="216">
        <f t="shared" si="42"/>
        <v>-9.3457943925233641E-2</v>
      </c>
      <c r="L35" s="69">
        <f t="shared" si="42"/>
        <v>0.16848673946957879</v>
      </c>
      <c r="M35" s="69">
        <f t="shared" si="42"/>
        <v>0.18047882136279927</v>
      </c>
      <c r="N35" s="69">
        <f t="shared" si="42"/>
        <v>-0.1633281972265023</v>
      </c>
      <c r="O35" s="69">
        <f t="shared" si="42"/>
        <v>0.50930232558139532</v>
      </c>
      <c r="P35" s="69">
        <f t="shared" si="42"/>
        <v>-0.23076923076923078</v>
      </c>
      <c r="Q35" s="69"/>
    </row>
    <row r="36" spans="1:17" s="19" customFormat="1" ht="14.25" customHeight="1" collapsed="1" x14ac:dyDescent="0.25">
      <c r="A36" s="9" t="s">
        <v>15</v>
      </c>
      <c r="B36" s="326">
        <f>'AINAY-LE-CHATEAU'!B36+BOUZAIS!B36+VELLES!B36+SORGES!B36+'SAINT FERME'!B36</f>
        <v>0</v>
      </c>
      <c r="C36" s="286">
        <f>'AINAY-LE-CHATEAU'!C36+BOUZAIS!C36+VELLES!C36+SORGES!C36+'SAINT FERME'!C36</f>
        <v>98</v>
      </c>
      <c r="D36" s="67">
        <f>'AINAY-LE-CHATEAU'!D36+BOUZAIS!D36+VELLES!D36+SORGES!D36+'SAINT FERME'!D36</f>
        <v>117</v>
      </c>
      <c r="E36" s="92">
        <f>'AINAY-LE-CHATEAU'!E36+BOUZAIS!E36+VELLES!E36+SORGES!E36+'SAINT FERME'!E36</f>
        <v>128</v>
      </c>
      <c r="F36" s="202">
        <v>135</v>
      </c>
      <c r="G36" s="92">
        <f>'AINAY-LE-CHATEAU'!G36+BOUZAIS!G36+'SAINT FERME'!G36+SORGES!G36</f>
        <v>92</v>
      </c>
      <c r="H36" s="211">
        <f>'AINAY-LE-CHATEAU'!H36+BOUZAIS!H36+'SAINT FERME'!H36</f>
        <v>76</v>
      </c>
      <c r="I36" s="66">
        <f>'AINAY-LE-CHATEAU'!I36+BOUZAIS!I36+'SAINT FERME'!I36</f>
        <v>50</v>
      </c>
      <c r="J36" s="91">
        <f>'AINAY-LE-CHATEAU'!J36+BOUZAIS!J36+'SAINT FERME'!J36</f>
        <v>78</v>
      </c>
      <c r="K36" s="214">
        <f>'AINAY-LE-CHATEAU'!K36+BOUZAIS!K36+'SAINT FERME'!K36</f>
        <v>56</v>
      </c>
      <c r="L36" s="102">
        <f>'AINAY-LE-CHATEAU'!L36+BOUZAIS!L36+'SAINT FERME'!L36</f>
        <v>66</v>
      </c>
      <c r="M36" s="66">
        <f>'AINAY-LE-CHATEAU'!M36+BOUZAIS!M36+'SAINT FERME'!M36</f>
        <v>67</v>
      </c>
      <c r="N36" s="77">
        <f>'AINAY-LE-CHATEAU'!N36+BOUZAIS!N36+'SAINT FERME'!N36</f>
        <v>54</v>
      </c>
      <c r="O36" s="64">
        <f>'AINAY-LE-CHATEAU'!O36+BOUZAIS!O36+'SAINT FERME'!O36</f>
        <v>51</v>
      </c>
      <c r="P36" s="67">
        <f>BOUZAIS!P36+'SAINT FERME'!P36</f>
        <v>37</v>
      </c>
      <c r="Q36" s="97">
        <f>'AINAY-LE-CHATEAU'!D36+BOUZAIS!Q36+'SAINT FERME'!Q36</f>
        <v>59</v>
      </c>
    </row>
    <row r="37" spans="1:17" s="19" customFormat="1" ht="15" hidden="1" customHeight="1" outlineLevel="1" thickBot="1" x14ac:dyDescent="0.3">
      <c r="A37" s="12" t="s">
        <v>3</v>
      </c>
      <c r="B37" s="326">
        <f>B34+B36</f>
        <v>718</v>
      </c>
      <c r="C37" s="286">
        <f>C34+C36</f>
        <v>1234</v>
      </c>
      <c r="D37" s="67">
        <f>D34+D36</f>
        <v>1435</v>
      </c>
      <c r="E37" s="185">
        <f>E34+E36</f>
        <v>1418</v>
      </c>
      <c r="F37" s="238">
        <f>F34+F36</f>
        <v>1257</v>
      </c>
      <c r="G37" s="92">
        <f>'AINAY-LE-CHATEAU'!G37+BOUZAIS!G37+'SAINT FERME'!G37+SORGES!G37</f>
        <v>638</v>
      </c>
      <c r="H37" s="209">
        <f t="shared" ref="H37" si="43">H34+H36</f>
        <v>736</v>
      </c>
      <c r="I37" s="96">
        <f>I34+I36</f>
        <v>758</v>
      </c>
      <c r="J37" s="93">
        <f>J34+J36</f>
        <v>817</v>
      </c>
      <c r="K37" s="215">
        <f t="shared" ref="K37" si="44">K34+K36</f>
        <v>735</v>
      </c>
      <c r="L37" s="68">
        <f>L34+L36</f>
        <v>815</v>
      </c>
      <c r="M37" s="68">
        <f>M34+M36</f>
        <v>708</v>
      </c>
      <c r="N37" s="68">
        <f>N34+N36</f>
        <v>597</v>
      </c>
      <c r="O37" s="68">
        <f t="shared" ref="O37" si="45">O34+O36</f>
        <v>700</v>
      </c>
      <c r="P37" s="68">
        <f>P34+P36</f>
        <v>467</v>
      </c>
      <c r="Q37" s="68">
        <f>Q34+Q36</f>
        <v>618</v>
      </c>
    </row>
    <row r="38" spans="1:17" s="19" customFormat="1" ht="15" hidden="1" customHeight="1" outlineLevel="1" thickTop="1" thickBot="1" x14ac:dyDescent="0.3">
      <c r="A38" s="13" t="s">
        <v>1</v>
      </c>
      <c r="B38" s="327">
        <f>(B37-C37)/C37</f>
        <v>-0.41815235008103729</v>
      </c>
      <c r="C38" s="287">
        <f>(C37-D37)/D37</f>
        <v>-0.14006968641114984</v>
      </c>
      <c r="D38" s="193">
        <f>(D37-E37)/E37</f>
        <v>1.1988716502115656E-2</v>
      </c>
      <c r="E38" s="237">
        <f>(E37-F37)/F37</f>
        <v>0.12808273667462211</v>
      </c>
      <c r="F38" s="239">
        <f>(F37-G37)/G37</f>
        <v>0.97021943573667713</v>
      </c>
      <c r="G38" s="92" t="e">
        <f>'AINAY-LE-CHATEAU'!G38+BOUZAIS!G38+'SAINT FERME'!G38+SORGES!G38</f>
        <v>#REF!</v>
      </c>
      <c r="H38" s="210">
        <f>IF(OR(J36=0,H36=0),"-",(H37-J37)/J37)</f>
        <v>-9.9143206854345162E-2</v>
      </c>
      <c r="I38" s="38">
        <f t="shared" ref="I38:P38" si="46">IF(OR(J36=0,I36=0),"-",(I37-J37)/J37)</f>
        <v>-7.2215422276621782E-2</v>
      </c>
      <c r="J38" s="36">
        <f t="shared" si="46"/>
        <v>0.11156462585034013</v>
      </c>
      <c r="K38" s="216">
        <f t="shared" si="46"/>
        <v>-9.815950920245399E-2</v>
      </c>
      <c r="L38" s="69">
        <f t="shared" si="46"/>
        <v>0.15112994350282485</v>
      </c>
      <c r="M38" s="69">
        <f t="shared" si="46"/>
        <v>0.18592964824120603</v>
      </c>
      <c r="N38" s="69">
        <f t="shared" si="46"/>
        <v>-0.14714285714285713</v>
      </c>
      <c r="O38" s="69">
        <f t="shared" si="46"/>
        <v>0.49892933618843682</v>
      </c>
      <c r="P38" s="69">
        <f t="shared" si="46"/>
        <v>-0.24433656957928804</v>
      </c>
      <c r="Q38" s="69"/>
    </row>
    <row r="39" spans="1:17" s="19" customFormat="1" ht="15" customHeight="1" collapsed="1" x14ac:dyDescent="0.25">
      <c r="A39" s="9" t="s">
        <v>16</v>
      </c>
      <c r="B39" s="326">
        <f>'AINAY-LE-CHATEAU'!B39+BOUZAIS!B39+VELLES!B39+SORGES!B39+'SAINT FERME'!B39</f>
        <v>0</v>
      </c>
      <c r="C39" s="286">
        <f>'AINAY-LE-CHATEAU'!C39+BOUZAIS!C39+VELLES!C39+SORGES!C39+'SAINT FERME'!C39</f>
        <v>101</v>
      </c>
      <c r="D39" s="67">
        <f>'AINAY-LE-CHATEAU'!D39+BOUZAIS!D39+VELLES!D39+SORGES!D39+'SAINT FERME'!D39</f>
        <v>125</v>
      </c>
      <c r="E39" s="92">
        <f>'AINAY-LE-CHATEAU'!E39+BOUZAIS!E39+VELLES!E39+SORGES!E39+'SAINT FERME'!E39</f>
        <v>125</v>
      </c>
      <c r="F39" s="202">
        <v>124</v>
      </c>
      <c r="G39" s="92">
        <f>'AINAY-LE-CHATEAU'!G39+BOUZAIS!G39+'SAINT FERME'!G39+SORGES!G39</f>
        <v>93</v>
      </c>
      <c r="H39" s="77">
        <f>'AINAY-LE-CHATEAU'!H39+BOUZAIS!H39+'SAINT FERME'!H39</f>
        <v>76</v>
      </c>
      <c r="I39" s="54">
        <f>'AINAY-LE-CHATEAU'!I39+BOUZAIS!I39+'SAINT FERME'!I39</f>
        <v>83</v>
      </c>
      <c r="J39" s="35">
        <f>'AINAY-LE-CHATEAU'!J39+BOUZAIS!J39+'SAINT FERME'!J39</f>
        <v>80</v>
      </c>
      <c r="K39" s="213">
        <f>'AINAY-LE-CHATEAU'!K39+BOUZAIS!K39+'SAINT FERME'!K39</f>
        <v>68</v>
      </c>
      <c r="L39" s="95">
        <f>'AINAY-LE-CHATEAU'!L39+BOUZAIS!L39+'SAINT FERME'!L39</f>
        <v>82</v>
      </c>
      <c r="M39" s="54">
        <f>'AINAY-LE-CHATEAU'!M39+BOUZAIS!M39+'SAINT FERME'!M39</f>
        <v>70</v>
      </c>
      <c r="N39" s="77">
        <f>'AINAY-LE-CHATEAU'!N39+BOUZAIS!N39+'SAINT FERME'!N39</f>
        <v>76</v>
      </c>
      <c r="O39" s="71">
        <f>'AINAY-LE-CHATEAU'!O39+BOUZAIS!O39+'SAINT FERME'!O39</f>
        <v>60</v>
      </c>
      <c r="P39" s="73">
        <f>BOUZAIS!P39+'SAINT FERME'!P39</f>
        <v>39</v>
      </c>
      <c r="Q39" s="99">
        <f>'AINAY-LE-CHATEAU'!D39+BOUZAIS!Q39+'SAINT FERME'!Q39</f>
        <v>59</v>
      </c>
    </row>
    <row r="40" spans="1:17" s="19" customFormat="1" ht="15" hidden="1" customHeight="1" outlineLevel="1" thickBot="1" x14ac:dyDescent="0.3">
      <c r="A40" s="12" t="s">
        <v>3</v>
      </c>
      <c r="B40" s="326">
        <f>B37+B39</f>
        <v>718</v>
      </c>
      <c r="C40" s="286">
        <f>C37+C39</f>
        <v>1335</v>
      </c>
      <c r="D40" s="67">
        <f>D37+D39</f>
        <v>1560</v>
      </c>
      <c r="E40" s="185">
        <f>E37+E39</f>
        <v>1543</v>
      </c>
      <c r="F40" s="238">
        <f>F37+F39</f>
        <v>1381</v>
      </c>
      <c r="G40" s="92">
        <f>'AINAY-LE-CHATEAU'!G40+BOUZAIS!G40+'SAINT FERME'!G40+SORGES!G40</f>
        <v>731</v>
      </c>
      <c r="H40" s="209">
        <f t="shared" ref="H40" si="47">H37+H39</f>
        <v>812</v>
      </c>
      <c r="I40" s="96">
        <f>I37+I39</f>
        <v>841</v>
      </c>
      <c r="J40" s="93">
        <f>J37+J39</f>
        <v>897</v>
      </c>
      <c r="K40" s="215">
        <f t="shared" ref="K40" si="48">K37+K39</f>
        <v>803</v>
      </c>
      <c r="L40" s="68">
        <f>L37+L39</f>
        <v>897</v>
      </c>
      <c r="M40" s="68">
        <f>M37+M39</f>
        <v>778</v>
      </c>
      <c r="N40" s="68">
        <f>N37+N39</f>
        <v>673</v>
      </c>
      <c r="O40" s="68">
        <f t="shared" ref="O40" si="49">O37+O39</f>
        <v>760</v>
      </c>
      <c r="P40" s="68">
        <f>P37+P39</f>
        <v>506</v>
      </c>
      <c r="Q40" s="68">
        <f>Q37+Q39</f>
        <v>677</v>
      </c>
    </row>
    <row r="41" spans="1:17" s="19" customFormat="1" ht="15" hidden="1" customHeight="1" outlineLevel="1" thickTop="1" thickBot="1" x14ac:dyDescent="0.3">
      <c r="A41" s="13" t="s">
        <v>1</v>
      </c>
      <c r="B41" s="327">
        <f>(B40-C40)/C40</f>
        <v>-0.46217228464419474</v>
      </c>
      <c r="C41" s="287">
        <f>(C40-D40)/D40</f>
        <v>-0.14423076923076922</v>
      </c>
      <c r="D41" s="193">
        <f>(D40-E40)/E40</f>
        <v>1.1017498379779649E-2</v>
      </c>
      <c r="E41" s="237">
        <f>(E40-F40)/F40</f>
        <v>0.1173062997827661</v>
      </c>
      <c r="F41" s="239">
        <f>(F40-G40)/G40</f>
        <v>0.8891928864569083</v>
      </c>
      <c r="G41" s="92" t="e">
        <f>'AINAY-LE-CHATEAU'!G41+BOUZAIS!G41+'SAINT FERME'!G41+SORGES!G41</f>
        <v>#REF!</v>
      </c>
      <c r="H41" s="210">
        <f>IF(OR(J39=0,H39=0),"-",(H40-J40)/J40)</f>
        <v>-9.4760312151616496E-2</v>
      </c>
      <c r="I41" s="38">
        <f t="shared" ref="I41:P41" si="50">IF(OR(J39=0,I39=0),"-",(I40-J40)/J40)</f>
        <v>-6.243032329988852E-2</v>
      </c>
      <c r="J41" s="36">
        <f t="shared" si="50"/>
        <v>0.11706102117061021</v>
      </c>
      <c r="K41" s="216">
        <f t="shared" si="50"/>
        <v>-0.10479375696767002</v>
      </c>
      <c r="L41" s="69">
        <f t="shared" si="50"/>
        <v>0.15295629820051415</v>
      </c>
      <c r="M41" s="69">
        <f t="shared" si="50"/>
        <v>0.15601783060921248</v>
      </c>
      <c r="N41" s="69">
        <f t="shared" si="50"/>
        <v>-0.11447368421052631</v>
      </c>
      <c r="O41" s="69">
        <f t="shared" si="50"/>
        <v>0.50197628458498023</v>
      </c>
      <c r="P41" s="69">
        <f t="shared" si="50"/>
        <v>-0.25258493353028066</v>
      </c>
      <c r="Q41" s="69"/>
    </row>
    <row r="42" spans="1:17" s="19" customFormat="1" ht="15" customHeight="1" collapsed="1" x14ac:dyDescent="0.25">
      <c r="A42" s="9" t="s">
        <v>17</v>
      </c>
      <c r="B42" s="326">
        <f>'AINAY-LE-CHATEAU'!B42+BOUZAIS!B42+VELLES!B42+SORGES!B42+'SAINT FERME'!B42</f>
        <v>0</v>
      </c>
      <c r="C42" s="286">
        <f>'AINAY-LE-CHATEAU'!C42+BOUZAIS!C42+VELLES!C42+SORGES!C42+'SAINT FERME'!C42</f>
        <v>67</v>
      </c>
      <c r="D42" s="67">
        <f>'AINAY-LE-CHATEAU'!D42+BOUZAIS!D42+VELLES!D42+SORGES!D42+'SAINT FERME'!D42</f>
        <v>112</v>
      </c>
      <c r="E42" s="92">
        <f>'AINAY-LE-CHATEAU'!E42+BOUZAIS!E42+VELLES!E42+SORGES!E42+'SAINT FERME'!E42</f>
        <v>114</v>
      </c>
      <c r="F42" s="202">
        <v>118</v>
      </c>
      <c r="G42" s="92">
        <f>'AINAY-LE-CHATEAU'!G42+BOUZAIS!G42+'SAINT FERME'!G42+SORGES!G42</f>
        <v>108</v>
      </c>
      <c r="H42" s="77">
        <f>'AINAY-LE-CHATEAU'!H42+BOUZAIS!H42+'SAINT FERME'!H42</f>
        <v>66</v>
      </c>
      <c r="I42" s="54">
        <f>'AINAY-LE-CHATEAU'!I42+BOUZAIS!I42+'SAINT FERME'!I42</f>
        <v>48</v>
      </c>
      <c r="J42" s="35">
        <f>'AINAY-LE-CHATEAU'!J42+BOUZAIS!J42+'SAINT FERME'!J42</f>
        <v>54</v>
      </c>
      <c r="K42" s="213">
        <f>'AINAY-LE-CHATEAU'!K42+BOUZAIS!K42+'SAINT FERME'!K42</f>
        <v>66</v>
      </c>
      <c r="L42" s="95">
        <f>'AINAY-LE-CHATEAU'!L42+BOUZAIS!L42+'SAINT FERME'!L42</f>
        <v>51</v>
      </c>
      <c r="M42" s="54">
        <f>'AINAY-LE-CHATEAU'!M42+BOUZAIS!M42+'SAINT FERME'!M42</f>
        <v>43</v>
      </c>
      <c r="N42" s="77">
        <f>'AINAY-LE-CHATEAU'!N42+BOUZAIS!N42+'SAINT FERME'!N42</f>
        <v>49</v>
      </c>
      <c r="O42" s="71">
        <f>'AINAY-LE-CHATEAU'!O42+BOUZAIS!O42+'SAINT FERME'!O42</f>
        <v>34</v>
      </c>
      <c r="P42" s="73">
        <f>BOUZAIS!P42+'SAINT FERME'!P42</f>
        <v>37</v>
      </c>
      <c r="Q42" s="99">
        <f>'AINAY-LE-CHATEAU'!D42+BOUZAIS!Q42+'SAINT FERME'!Q42</f>
        <v>55</v>
      </c>
    </row>
    <row r="43" spans="1:17" s="19" customFormat="1" ht="15" hidden="1" customHeight="1" outlineLevel="1" thickBot="1" x14ac:dyDescent="0.3">
      <c r="A43" s="12" t="s">
        <v>3</v>
      </c>
      <c r="B43" s="326">
        <f>B40+B42</f>
        <v>718</v>
      </c>
      <c r="C43" s="286">
        <f>C40+C42</f>
        <v>1402</v>
      </c>
      <c r="D43" s="67">
        <f>D40+D42</f>
        <v>1672</v>
      </c>
      <c r="E43" s="185">
        <f>E40+E42</f>
        <v>1657</v>
      </c>
      <c r="F43" s="238">
        <f>F40+F42</f>
        <v>1499</v>
      </c>
      <c r="G43" s="92">
        <f>'AINAY-LE-CHATEAU'!G43+BOUZAIS!G43+'SAINT FERME'!G43+SORGES!G43</f>
        <v>839</v>
      </c>
      <c r="H43" s="209">
        <f t="shared" ref="H43" si="51">H40+H42</f>
        <v>878</v>
      </c>
      <c r="I43" s="96">
        <f>I40+I42</f>
        <v>889</v>
      </c>
      <c r="J43" s="93">
        <f>J40+J42</f>
        <v>951</v>
      </c>
      <c r="K43" s="215">
        <f t="shared" ref="K43" si="52">K40+K42</f>
        <v>869</v>
      </c>
      <c r="L43" s="68">
        <f>L40+L42</f>
        <v>948</v>
      </c>
      <c r="M43" s="68">
        <f>M40+M42</f>
        <v>821</v>
      </c>
      <c r="N43" s="68">
        <f>N40+N42</f>
        <v>722</v>
      </c>
      <c r="O43" s="68">
        <f t="shared" ref="O43" si="53">O40+O42</f>
        <v>794</v>
      </c>
      <c r="P43" s="68">
        <f>P40+P42</f>
        <v>543</v>
      </c>
      <c r="Q43" s="68">
        <f>Q40+Q42</f>
        <v>732</v>
      </c>
    </row>
    <row r="44" spans="1:17" s="19" customFormat="1" ht="15" hidden="1" customHeight="1" outlineLevel="1" thickTop="1" thickBot="1" x14ac:dyDescent="0.3">
      <c r="A44" s="13" t="s">
        <v>1</v>
      </c>
      <c r="B44" s="327">
        <f>(B43-C43)/C43</f>
        <v>-0.48787446504992865</v>
      </c>
      <c r="C44" s="287">
        <f>(C43-D43)/D43</f>
        <v>-0.16148325358851676</v>
      </c>
      <c r="D44" s="193">
        <f>(D43-E43)/E43</f>
        <v>9.0525045262522634E-3</v>
      </c>
      <c r="E44" s="237">
        <f>(E43-F43)/F43</f>
        <v>0.10540360240160107</v>
      </c>
      <c r="F44" s="239">
        <f>(F43-G43)/G43</f>
        <v>0.78665077473182365</v>
      </c>
      <c r="G44" s="92" t="e">
        <f>'AINAY-LE-CHATEAU'!G44+BOUZAIS!G44+'SAINT FERME'!G44+SORGES!G44</f>
        <v>#REF!</v>
      </c>
      <c r="H44" s="210">
        <f>IF(OR(J42=0,H42=0),"-",(H43-J43)/J43)</f>
        <v>-7.6761303890641425E-2</v>
      </c>
      <c r="I44" s="38">
        <f t="shared" ref="I44:P44" si="54">IF(OR(J42=0,I42=0),"-",(I43-J43)/J43)</f>
        <v>-6.5194532071503677E-2</v>
      </c>
      <c r="J44" s="36">
        <f t="shared" si="54"/>
        <v>9.4361334867663987E-2</v>
      </c>
      <c r="K44" s="216">
        <f t="shared" si="54"/>
        <v>-8.3333333333333329E-2</v>
      </c>
      <c r="L44" s="69">
        <f t="shared" si="54"/>
        <v>0.15468940316686966</v>
      </c>
      <c r="M44" s="69">
        <f t="shared" si="54"/>
        <v>0.1371191135734072</v>
      </c>
      <c r="N44" s="69">
        <f t="shared" si="54"/>
        <v>-9.06801007556675E-2</v>
      </c>
      <c r="O44" s="69">
        <f t="shared" si="54"/>
        <v>0.46224677716390422</v>
      </c>
      <c r="P44" s="69">
        <f t="shared" si="54"/>
        <v>-0.25819672131147542</v>
      </c>
      <c r="Q44" s="69"/>
    </row>
    <row r="45" spans="1:17" s="19" customFormat="1" ht="15" customHeight="1" collapsed="1" x14ac:dyDescent="0.25">
      <c r="A45" s="9" t="s">
        <v>20</v>
      </c>
      <c r="B45" s="326">
        <f>'AINAY-LE-CHATEAU'!B45+BOUZAIS!B45+VELLES!B45+SORGES!B45+'SAINT FERME'!B45</f>
        <v>0</v>
      </c>
      <c r="C45" s="286">
        <f>'AINAY-LE-CHATEAU'!C45+BOUZAIS!C45+VELLES!C45+SORGES!C45+'SAINT FERME'!C45</f>
        <v>72</v>
      </c>
      <c r="D45" s="67">
        <f>'AINAY-LE-CHATEAU'!D45+BOUZAIS!D45+VELLES!D45+SORGES!D45+'SAINT FERME'!D45</f>
        <v>84</v>
      </c>
      <c r="E45" s="92">
        <f>'AINAY-LE-CHATEAU'!E45+BOUZAIS!E45+VELLES!E45+SORGES!E45+'SAINT FERME'!E45</f>
        <v>77</v>
      </c>
      <c r="F45" s="202">
        <v>67</v>
      </c>
      <c r="G45" s="92">
        <f>'AINAY-LE-CHATEAU'!G45+BOUZAIS!G45+'SAINT FERME'!G45+SORGES!G45</f>
        <v>54</v>
      </c>
      <c r="H45" s="77">
        <f>'AINAY-LE-CHATEAU'!H45+BOUZAIS!H45+'SAINT FERME'!H45</f>
        <v>46</v>
      </c>
      <c r="I45" s="54">
        <f>'AINAY-LE-CHATEAU'!I45+BOUZAIS!I45+'SAINT FERME'!I45</f>
        <v>28</v>
      </c>
      <c r="J45" s="35">
        <f>'AINAY-LE-CHATEAU'!J45+BOUZAIS!J45+'SAINT FERME'!J45</f>
        <v>20</v>
      </c>
      <c r="K45" s="213">
        <f>'AINAY-LE-CHATEAU'!K45+BOUZAIS!K45+'SAINT FERME'!K45</f>
        <v>26</v>
      </c>
      <c r="L45" s="95">
        <f>'AINAY-LE-CHATEAU'!L45+BOUZAIS!L45+'SAINT FERME'!L45</f>
        <v>44</v>
      </c>
      <c r="M45" s="54">
        <f>'AINAY-LE-CHATEAU'!M45+BOUZAIS!M45+'SAINT FERME'!M45</f>
        <v>29</v>
      </c>
      <c r="N45" s="77">
        <f>'AINAY-LE-CHATEAU'!N45+BOUZAIS!N45+'SAINT FERME'!N45</f>
        <v>16</v>
      </c>
      <c r="O45" s="71">
        <f>'AINAY-LE-CHATEAU'!O45+BOUZAIS!O45+'SAINT FERME'!O45</f>
        <v>24</v>
      </c>
      <c r="P45" s="73">
        <f>BOUZAIS!P45+'SAINT FERME'!P45</f>
        <v>16</v>
      </c>
      <c r="Q45" s="99">
        <f>'AINAY-LE-CHATEAU'!D45+BOUZAIS!Q45+'SAINT FERME'!Q45</f>
        <v>48</v>
      </c>
    </row>
    <row r="46" spans="1:17" s="19" customFormat="1" ht="15" hidden="1" customHeight="1" outlineLevel="1" thickBot="1" x14ac:dyDescent="0.3">
      <c r="A46" s="12" t="s">
        <v>3</v>
      </c>
      <c r="B46" s="326">
        <f>B43+B45</f>
        <v>718</v>
      </c>
      <c r="C46" s="286">
        <f>C43+C45</f>
        <v>1474</v>
      </c>
      <c r="D46" s="67">
        <f>D43+D45</f>
        <v>1756</v>
      </c>
      <c r="E46" s="185">
        <f>E43+E45</f>
        <v>1734</v>
      </c>
      <c r="F46" s="238">
        <f>F43+F45</f>
        <v>1566</v>
      </c>
      <c r="G46" s="92">
        <f>'AINAY-LE-CHATEAU'!G46+BOUZAIS!G46+'SAINT FERME'!G46+SORGES!G46</f>
        <v>996</v>
      </c>
      <c r="H46" s="209">
        <f t="shared" ref="H46" si="55">H43+H45</f>
        <v>924</v>
      </c>
      <c r="I46" s="96">
        <f>I43+I45</f>
        <v>917</v>
      </c>
      <c r="J46" s="93">
        <f>J43+J45</f>
        <v>971</v>
      </c>
      <c r="K46" s="215">
        <f t="shared" ref="K46" si="56">K43+K45</f>
        <v>895</v>
      </c>
      <c r="L46" s="68">
        <f>L43+L45</f>
        <v>992</v>
      </c>
      <c r="M46" s="68">
        <f>M43+M45</f>
        <v>850</v>
      </c>
      <c r="N46" s="68">
        <f>N43+N45</f>
        <v>738</v>
      </c>
      <c r="O46" s="68">
        <f t="shared" ref="O46" si="57">O43+O45</f>
        <v>818</v>
      </c>
      <c r="P46" s="68">
        <f>P43+P45</f>
        <v>559</v>
      </c>
      <c r="Q46" s="68">
        <f>Q43+Q45</f>
        <v>780</v>
      </c>
    </row>
    <row r="47" spans="1:17" s="19" customFormat="1" ht="15" hidden="1" customHeight="1" outlineLevel="1" thickTop="1" thickBot="1" x14ac:dyDescent="0.3">
      <c r="A47" s="13" t="s">
        <v>1</v>
      </c>
      <c r="B47" s="327">
        <f>(B46-C46)/C46</f>
        <v>-0.51289009497964722</v>
      </c>
      <c r="C47" s="287">
        <f>(C46-D46)/D46</f>
        <v>-0.16059225512528474</v>
      </c>
      <c r="D47" s="193">
        <f>(D46-E46)/E46</f>
        <v>1.2687427912341407E-2</v>
      </c>
      <c r="E47" s="237">
        <f>(E46-F46)/F46</f>
        <v>0.10727969348659004</v>
      </c>
      <c r="F47" s="239">
        <f>(F46-G46)/G46</f>
        <v>0.57228915662650603</v>
      </c>
      <c r="G47" s="92" t="e">
        <f>'AINAY-LE-CHATEAU'!G47+BOUZAIS!G47+'SAINT FERME'!G47+SORGES!G47</f>
        <v>#REF!</v>
      </c>
      <c r="H47" s="210">
        <f>IF(OR(J45=0,H45=0),"-",(H46-J46)/J46)</f>
        <v>-4.8403707518022657E-2</v>
      </c>
      <c r="I47" s="38">
        <f t="shared" ref="I47:P47" si="58">IF(OR(J45=0,I45=0),"-",(I46-J46)/J46)</f>
        <v>-5.5612770339855816E-2</v>
      </c>
      <c r="J47" s="36">
        <f t="shared" si="58"/>
        <v>8.4916201117318429E-2</v>
      </c>
      <c r="K47" s="216">
        <f t="shared" si="58"/>
        <v>-9.7782258064516125E-2</v>
      </c>
      <c r="L47" s="69">
        <f t="shared" si="58"/>
        <v>0.16705882352941176</v>
      </c>
      <c r="M47" s="69">
        <f t="shared" si="58"/>
        <v>0.15176151761517614</v>
      </c>
      <c r="N47" s="69">
        <f t="shared" si="58"/>
        <v>-9.7799511002444994E-2</v>
      </c>
      <c r="O47" s="69">
        <f t="shared" si="58"/>
        <v>0.46332737030411447</v>
      </c>
      <c r="P47" s="69">
        <f t="shared" si="58"/>
        <v>-0.28333333333333333</v>
      </c>
      <c r="Q47" s="69"/>
    </row>
    <row r="48" spans="1:17" s="19" customFormat="1" ht="15" customHeight="1" collapsed="1" thickBot="1" x14ac:dyDescent="0.3">
      <c r="A48" s="10" t="s">
        <v>19</v>
      </c>
      <c r="B48" s="326">
        <f>'AINAY-LE-CHATEAU'!B48+BOUZAIS!B48+VELLES!B48+SORGES!B48+'SAINT FERME'!B48</f>
        <v>0</v>
      </c>
      <c r="C48" s="286">
        <f>'AINAY-LE-CHATEAU'!C48+BOUZAIS!C48+VELLES!C48+SORGES!C48+'SAINT FERME'!C48</f>
        <v>24</v>
      </c>
      <c r="D48" s="189">
        <f>'AINAY-LE-CHATEAU'!D48+BOUZAIS!D48+VELLES!D48+SORGES!D48+'SAINT FERME'!D48</f>
        <v>36</v>
      </c>
      <c r="E48" s="185">
        <f>'AINAY-LE-CHATEAU'!E48+BOUZAIS!E48+VELLES!E48+SORGES!E48+'SAINT FERME'!E48</f>
        <v>10</v>
      </c>
      <c r="F48" s="258">
        <v>27</v>
      </c>
      <c r="G48" s="185">
        <f>'AINAY-LE-CHATEAU'!G48+BOUZAIS!G48+'SAINT FERME'!G48+SORGES!G48</f>
        <v>24</v>
      </c>
      <c r="H48" s="235">
        <f>'AINAY-LE-CHATEAU'!H48+BOUZAIS!H48+'SAINT FERME'!H48</f>
        <v>11</v>
      </c>
      <c r="I48" s="54">
        <f>'AINAY-LE-CHATEAU'!I48+BOUZAIS!I48+'SAINT FERME'!I48</f>
        <v>13</v>
      </c>
      <c r="J48" s="262">
        <f>'AINAY-LE-CHATEAU'!J48+BOUZAIS!J48+'SAINT FERME'!J48</f>
        <v>2</v>
      </c>
      <c r="K48" s="213">
        <f>'AINAY-LE-CHATEAU'!K48+BOUZAIS!K48+'SAINT FERME'!K48</f>
        <v>4</v>
      </c>
      <c r="L48" s="267">
        <f>'AINAY-LE-CHATEAU'!L48+BOUZAIS!L48+'SAINT FERME'!L48</f>
        <v>7</v>
      </c>
      <c r="M48" s="269">
        <f>'AINAY-LE-CHATEAU'!M48+BOUZAIS!M48+'SAINT FERME'!M48</f>
        <v>7</v>
      </c>
      <c r="N48" s="235">
        <f>'AINAY-LE-CHATEAU'!N48+BOUZAIS!N48+'SAINT FERME'!N48</f>
        <v>4</v>
      </c>
      <c r="O48" s="271">
        <f>'AINAY-LE-CHATEAU'!O48+BOUZAIS!O48+'SAINT FERME'!O48</f>
        <v>7</v>
      </c>
      <c r="P48" s="194">
        <f>BOUZAIS!P48+'SAINT FERME'!P48</f>
        <v>7</v>
      </c>
      <c r="Q48" s="213">
        <f>'AINAY-LE-CHATEAU'!D48+BOUZAIS!Q48+'SAINT FERME'!Q48</f>
        <v>4</v>
      </c>
    </row>
    <row r="49" spans="1:17" s="19" customFormat="1" ht="15" hidden="1" customHeight="1" outlineLevel="1" thickTop="1" thickBot="1" x14ac:dyDescent="0.3">
      <c r="A49" s="12" t="s">
        <v>21</v>
      </c>
      <c r="B49" s="315">
        <f>(B48-C48)/C48</f>
        <v>-1</v>
      </c>
      <c r="C49" s="286">
        <f>C46+C48</f>
        <v>1498</v>
      </c>
      <c r="D49" s="67">
        <f>D46+D48</f>
        <v>1792</v>
      </c>
      <c r="E49" s="185">
        <f>E46+E48</f>
        <v>1744</v>
      </c>
      <c r="F49" s="258">
        <f>F46+F48</f>
        <v>1593</v>
      </c>
      <c r="G49" s="185">
        <f>'AINAY-LE-CHATEAU'!G49+BOUZAIS!G49+'SAINT FERME'!G49+SORGES!G49</f>
        <v>889</v>
      </c>
      <c r="H49" s="37">
        <f t="shared" ref="H49" si="59">H46+H48</f>
        <v>935</v>
      </c>
      <c r="I49" s="37">
        <f>I46+I48</f>
        <v>930</v>
      </c>
      <c r="J49" s="263">
        <f>J46+J48</f>
        <v>973</v>
      </c>
      <c r="K49" s="25">
        <f t="shared" ref="K49" si="60">K46+K48</f>
        <v>899</v>
      </c>
      <c r="L49" s="33">
        <f>L46+L48</f>
        <v>999</v>
      </c>
      <c r="M49" s="33">
        <f>M46+M48</f>
        <v>857</v>
      </c>
      <c r="N49" s="33">
        <f>N46+N48</f>
        <v>742</v>
      </c>
      <c r="O49" s="33">
        <f t="shared" ref="O49" si="61">O46+O48</f>
        <v>825</v>
      </c>
      <c r="P49" s="33">
        <f>P46+P48</f>
        <v>566</v>
      </c>
      <c r="Q49" s="33">
        <f>Q46+Q48</f>
        <v>784</v>
      </c>
    </row>
    <row r="50" spans="1:17" s="19" customFormat="1" ht="15" hidden="1" customHeight="1" outlineLevel="1" thickTop="1" thickBot="1" x14ac:dyDescent="0.3">
      <c r="A50" s="13" t="s">
        <v>1</v>
      </c>
      <c r="B50" s="282">
        <f>B5+B8+B11+B14+B17+B20+B23+B26+B29+B32+B35+B38+B41+B44+B47</f>
        <v>2022.9776023411957</v>
      </c>
      <c r="C50" s="287">
        <f>(C49-D49)/D49</f>
        <v>-0.1640625</v>
      </c>
      <c r="D50" s="193">
        <f>(D49-E49)/E49</f>
        <v>2.7522935779816515E-2</v>
      </c>
      <c r="E50" s="237">
        <f>(E49-F49)/F49</f>
        <v>9.4789704959196489E-2</v>
      </c>
      <c r="F50" s="259">
        <f>(F49-G49)/G49</f>
        <v>0.79190101237345334</v>
      </c>
      <c r="G50" s="185" t="e">
        <f>'AINAY-LE-CHATEAU'!G50+BOUZAIS!G50+'SAINT FERME'!G50+SORGES!G50</f>
        <v>#REF!</v>
      </c>
      <c r="H50" s="109">
        <f>IF(OR(J48=0,H48=0),"-",(H49-J49)/J49)</f>
        <v>-3.9054470709146971E-2</v>
      </c>
      <c r="I50" s="109">
        <f t="shared" ref="I50:P50" si="62">IF(OR(J48=0,I48=0),"-",(I49-J49)/J49)</f>
        <v>-4.4193216855087356E-2</v>
      </c>
      <c r="J50" s="264">
        <f t="shared" si="62"/>
        <v>8.2313681868743049E-2</v>
      </c>
      <c r="K50" s="111">
        <f t="shared" si="62"/>
        <v>-0.10010010010010011</v>
      </c>
      <c r="L50" s="117">
        <f t="shared" si="62"/>
        <v>0.16569428238039674</v>
      </c>
      <c r="M50" s="117">
        <f t="shared" si="62"/>
        <v>0.15498652291105122</v>
      </c>
      <c r="N50" s="117">
        <f t="shared" si="62"/>
        <v>-0.1006060606060606</v>
      </c>
      <c r="O50" s="117">
        <f t="shared" si="62"/>
        <v>0.4575971731448763</v>
      </c>
      <c r="P50" s="117">
        <f t="shared" si="62"/>
        <v>-0.27806122448979592</v>
      </c>
      <c r="Q50" s="117"/>
    </row>
    <row r="51" spans="1:17" s="19" customFormat="1" ht="20.45" customHeight="1" collapsed="1" thickTop="1" x14ac:dyDescent="0.25">
      <c r="A51" s="21" t="s">
        <v>0</v>
      </c>
      <c r="B51" s="274">
        <f>B6+B9+B12+B15+B18+B21+B24+B27+B30+B33+B36+B39+B42+B45+B48</f>
        <v>718</v>
      </c>
      <c r="C51" s="274">
        <f>C6+C9+C12+C15+C18+C21+C24+C27+C30+C33+C36+C39+C42+C45+C48</f>
        <v>1498</v>
      </c>
      <c r="D51" s="256">
        <f>D6+D9+D12+D15+D18+D21+D24+D27+D30+D33+D36+D39+D42+D45+D48</f>
        <v>1792</v>
      </c>
      <c r="E51" s="257">
        <f>E6+E9+E12+E15+E18+E21+E24+E27+E30+E33+E36+E39+E42+E45+E48</f>
        <v>1744</v>
      </c>
      <c r="F51" s="260">
        <v>1593</v>
      </c>
      <c r="G51" s="257">
        <f t="shared" ref="G51" si="63">G6+G9+G12+G15+G18+G21+G24+G27+G30+G33+G36+G39+G42+G45+G48</f>
        <v>917</v>
      </c>
      <c r="H51" s="261">
        <f>H6+H9+H12+H15+H18+H21+H24+H27+H30+H33+H36+H39+H42+H45+H48</f>
        <v>935</v>
      </c>
      <c r="I51" s="110">
        <f t="shared" ref="I51" si="64">I6+I9+I12+I15+I18+I21+I24+I27+I30+I33+I36+I39+I42+I45+I48</f>
        <v>930</v>
      </c>
      <c r="J51" s="265">
        <f>J6+J9+J12+J15+J18+J21+J24+J27+J30+J33+J36+J39+J42+J45+J48</f>
        <v>973</v>
      </c>
      <c r="K51" s="266">
        <f t="shared" ref="K51" si="65">K6+K9+K12+K15+K18+K21+K24+K27+K30+K33+K36+K39+K42+K45+K48</f>
        <v>899</v>
      </c>
      <c r="L51" s="268">
        <f t="shared" ref="L51:Q51" si="66">L6+L9+L12+L15+L18+L21+L24+L27+L30+L33+L36+L39+L42+L45+L48</f>
        <v>999</v>
      </c>
      <c r="M51" s="270">
        <f t="shared" si="66"/>
        <v>857</v>
      </c>
      <c r="N51" s="261">
        <f t="shared" si="66"/>
        <v>742</v>
      </c>
      <c r="O51" s="272">
        <f t="shared" si="66"/>
        <v>825</v>
      </c>
      <c r="P51" s="268">
        <f t="shared" si="66"/>
        <v>566</v>
      </c>
      <c r="Q51" s="266">
        <f t="shared" si="66"/>
        <v>784</v>
      </c>
    </row>
    <row r="52" spans="1:17" ht="20.45" customHeight="1" outlineLevel="1" thickBot="1" x14ac:dyDescent="0.35">
      <c r="A52" s="22" t="s">
        <v>1</v>
      </c>
      <c r="B52" s="307"/>
      <c r="C52" s="307">
        <f>IF(C48&lt;&gt;"",(C51-D51)/D51,"")</f>
        <v>-0.1640625</v>
      </c>
      <c r="D52" s="307">
        <f>IF(D48&lt;&gt;"",(D51-E51)/E51,"")</f>
        <v>2.7522935779816515E-2</v>
      </c>
      <c r="E52" s="307">
        <f t="shared" ref="E52:P52" si="67">IF(E48&lt;&gt;"",(E51-F51)/F51,"")</f>
        <v>9.4789704959196489E-2</v>
      </c>
      <c r="F52" s="307">
        <f t="shared" si="67"/>
        <v>0.73718647764449297</v>
      </c>
      <c r="G52" s="307">
        <f t="shared" si="67"/>
        <v>-1.9251336898395723E-2</v>
      </c>
      <c r="H52" s="307">
        <f t="shared" si="67"/>
        <v>5.3763440860215058E-3</v>
      </c>
      <c r="I52" s="307">
        <f t="shared" si="67"/>
        <v>-4.4193216855087356E-2</v>
      </c>
      <c r="J52" s="307">
        <f t="shared" si="67"/>
        <v>8.2313681868743049E-2</v>
      </c>
      <c r="K52" s="307">
        <f t="shared" si="67"/>
        <v>-0.10010010010010011</v>
      </c>
      <c r="L52" s="307">
        <f t="shared" si="67"/>
        <v>0.16569428238039674</v>
      </c>
      <c r="M52" s="307">
        <f t="shared" si="67"/>
        <v>0.15498652291105122</v>
      </c>
      <c r="N52" s="307">
        <f t="shared" si="67"/>
        <v>-0.1006060606060606</v>
      </c>
      <c r="O52" s="307">
        <f t="shared" si="67"/>
        <v>0.4575971731448763</v>
      </c>
      <c r="P52" s="307">
        <f t="shared" si="67"/>
        <v>-0.27806122448979592</v>
      </c>
      <c r="Q52" s="217"/>
    </row>
    <row r="53" spans="1:17" ht="14.25" customHeight="1" x14ac:dyDescent="0.25">
      <c r="N53" s="6"/>
      <c r="O53" s="6"/>
    </row>
    <row r="54" spans="1:17" x14ac:dyDescent="0.25">
      <c r="G54" s="8"/>
      <c r="H54" s="8"/>
      <c r="N54" s="6"/>
      <c r="O54" s="6"/>
    </row>
    <row r="55" spans="1:17" x14ac:dyDescent="0.25">
      <c r="E55" s="6" t="s">
        <v>22</v>
      </c>
      <c r="G55" s="8"/>
      <c r="H55" s="8"/>
      <c r="N55" s="6"/>
      <c r="O55" s="6"/>
    </row>
    <row r="56" spans="1:17" x14ac:dyDescent="0.25">
      <c r="G56" s="8"/>
      <c r="H56" s="8"/>
      <c r="N56" s="6"/>
      <c r="O56" s="6"/>
    </row>
    <row r="57" spans="1:17" x14ac:dyDescent="0.25">
      <c r="D57" s="6" t="s">
        <v>22</v>
      </c>
      <c r="G57" s="8"/>
      <c r="H57" s="8"/>
      <c r="N57" s="6"/>
      <c r="O57" s="6"/>
    </row>
    <row r="58" spans="1:17" x14ac:dyDescent="0.25">
      <c r="G58" s="8"/>
      <c r="H58" s="8"/>
      <c r="N58" s="6"/>
      <c r="O58" s="6"/>
    </row>
    <row r="59" spans="1:17" x14ac:dyDescent="0.25">
      <c r="G59" s="8"/>
      <c r="H59" s="8"/>
      <c r="N59" s="6"/>
      <c r="O59" s="6"/>
    </row>
    <row r="60" spans="1:17" x14ac:dyDescent="0.25">
      <c r="G60" s="8"/>
      <c r="H60" s="8"/>
      <c r="N60" s="6"/>
      <c r="O60" s="6"/>
    </row>
    <row r="61" spans="1:17" x14ac:dyDescent="0.25">
      <c r="G61" s="8"/>
      <c r="H61" s="8"/>
      <c r="N61" s="6"/>
      <c r="O61" s="6"/>
    </row>
    <row r="62" spans="1:17" x14ac:dyDescent="0.25">
      <c r="G62" s="8"/>
      <c r="H62" s="8"/>
      <c r="N62" s="6"/>
      <c r="O62" s="6"/>
    </row>
    <row r="63" spans="1:17" x14ac:dyDescent="0.25">
      <c r="G63" s="8"/>
      <c r="H63" s="8"/>
      <c r="N63" s="6"/>
      <c r="O63" s="6"/>
    </row>
    <row r="64" spans="1:17" x14ac:dyDescent="0.25">
      <c r="G64" s="8"/>
      <c r="H64" s="8"/>
      <c r="N64" s="6"/>
      <c r="O64" s="6"/>
    </row>
    <row r="65" spans="7:15" x14ac:dyDescent="0.25">
      <c r="G65" s="8"/>
      <c r="H65" s="8"/>
      <c r="N65" s="6"/>
      <c r="O65" s="6"/>
    </row>
    <row r="66" spans="7:15" x14ac:dyDescent="0.25">
      <c r="G66" s="8"/>
      <c r="H66" s="8"/>
      <c r="N66" s="6"/>
      <c r="O66" s="6"/>
    </row>
    <row r="67" spans="7:15" x14ac:dyDescent="0.25">
      <c r="G67" s="8"/>
      <c r="H67" s="8"/>
      <c r="N67" s="6"/>
      <c r="O67" s="6"/>
    </row>
    <row r="68" spans="7:15" x14ac:dyDescent="0.25">
      <c r="N68" s="6"/>
      <c r="O68" s="6"/>
    </row>
    <row r="69" spans="7:15" x14ac:dyDescent="0.25">
      <c r="G69" s="8"/>
      <c r="H69" s="8"/>
      <c r="N69" s="6"/>
      <c r="O69" s="6"/>
    </row>
  </sheetData>
  <mergeCells count="2">
    <mergeCell ref="A1:Q1"/>
    <mergeCell ref="A3:Q3"/>
  </mergeCells>
  <conditionalFormatting sqref="H10">
    <cfRule type="dataBar" priority="1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{2459487B-1D35-4CE6-A35B-376ACE361C3F}</x14:id>
        </ext>
      </extLst>
    </cfRule>
  </conditionalFormatting>
  <conditionalFormatting sqref="H13">
    <cfRule type="dataBar" priority="1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{BF283348-00FC-4D87-AAF5-8CB1E1676DA8}</x14:id>
        </ext>
      </extLst>
    </cfRule>
  </conditionalFormatting>
  <conditionalFormatting sqref="H16">
    <cfRule type="dataBar" priority="1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{D3867DE9-7F5D-46AC-B6C5-51ADC4BC3DF7}</x14:id>
        </ext>
      </extLst>
    </cfRule>
  </conditionalFormatting>
  <conditionalFormatting sqref="H19">
    <cfRule type="dataBar" priority="1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{D379506A-8DB9-4711-97E8-CFABDEA6FD38}</x14:id>
        </ext>
      </extLst>
    </cfRule>
  </conditionalFormatting>
  <conditionalFormatting sqref="H22">
    <cfRule type="dataBar" priority="1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{4D138130-F89D-46E2-8F5A-CF0BEFE2C721}</x14:id>
        </ext>
      </extLst>
    </cfRule>
  </conditionalFormatting>
  <conditionalFormatting sqref="H25">
    <cfRule type="dataBar" priority="1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{6B518766-8478-479E-81B5-EAE50DCF58F6}</x14:id>
        </ext>
      </extLst>
    </cfRule>
  </conditionalFormatting>
  <conditionalFormatting sqref="H28">
    <cfRule type="dataBar" priority="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{591B57BA-8FA7-48AA-97B6-0D3D4820678B}</x14:id>
        </ext>
      </extLst>
    </cfRule>
  </conditionalFormatting>
  <conditionalFormatting sqref="H31">
    <cfRule type="dataBar" priority="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{C9B43977-3402-4188-BA4B-9AA244F0108B}</x14:id>
        </ext>
      </extLst>
    </cfRule>
  </conditionalFormatting>
  <conditionalFormatting sqref="H34">
    <cfRule type="dataBar" priority="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{7D6AC2A8-5594-4135-974A-AAEED9152167}</x14:id>
        </ext>
      </extLst>
    </cfRule>
  </conditionalFormatting>
  <conditionalFormatting sqref="H37">
    <cfRule type="dataBar" priority="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{566801B4-131B-4BA9-95C4-7905C06EA55A}</x14:id>
        </ext>
      </extLst>
    </cfRule>
  </conditionalFormatting>
  <conditionalFormatting sqref="H40">
    <cfRule type="dataBar" priority="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{CEFFB82D-CBCE-416E-B57E-2F8B65393B52}</x14:id>
        </ext>
      </extLst>
    </cfRule>
  </conditionalFormatting>
  <conditionalFormatting sqref="H43">
    <cfRule type="dataBar" priority="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{AA559770-E6A7-476A-A2E3-4C99D8B4319C}</x14:id>
        </ext>
      </extLst>
    </cfRule>
  </conditionalFormatting>
  <conditionalFormatting sqref="H46">
    <cfRule type="dataBar" priority="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{02E60300-58C8-4376-9EAD-5FB8F0D193CC}</x14:id>
        </ext>
      </extLst>
    </cfRule>
  </conditionalFormatting>
  <conditionalFormatting sqref="H49">
    <cfRule type="dataBar" priority="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{E32C5C19-44F6-46E2-9D3D-E3E42507373B}</x14:id>
        </ext>
      </extLst>
    </cfRule>
  </conditionalFormatting>
  <conditionalFormatting sqref="H7:J7">
    <cfRule type="dataBar" priority="1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{50ACC495-C17E-4AAB-ACD8-F1EAB6DF3A9B}</x14:id>
        </ext>
      </extLst>
    </cfRule>
  </conditionalFormatting>
  <conditionalFormatting sqref="I10:Q10">
    <cfRule type="dataBar" priority="6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{648D909D-9DD1-48AE-8E0A-007330AAF405}</x14:id>
        </ext>
      </extLst>
    </cfRule>
  </conditionalFormatting>
  <conditionalFormatting sqref="I13:Q13">
    <cfRule type="dataBar" priority="6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{47327079-EF00-494B-B605-CDC20027AC31}</x14:id>
        </ext>
      </extLst>
    </cfRule>
  </conditionalFormatting>
  <conditionalFormatting sqref="I16:Q16">
    <cfRule type="dataBar" priority="6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{75919AE1-1E94-4044-AD56-8B68F0E824F6}</x14:id>
        </ext>
      </extLst>
    </cfRule>
  </conditionalFormatting>
  <conditionalFormatting sqref="I19:Q19">
    <cfRule type="dataBar" priority="6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{866DD48C-BF65-43BD-AF8F-26572B52A37E}</x14:id>
        </ext>
      </extLst>
    </cfRule>
  </conditionalFormatting>
  <conditionalFormatting sqref="I22:Q22">
    <cfRule type="dataBar" priority="61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{C8A8EDCD-9BEB-449A-815C-CFEC23AA44E4}</x14:id>
        </ext>
      </extLst>
    </cfRule>
  </conditionalFormatting>
  <conditionalFormatting sqref="I25:Q25">
    <cfRule type="dataBar" priority="60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{CD3DA2F1-3EAC-4E98-9E2A-15FBDA23C988}</x14:id>
        </ext>
      </extLst>
    </cfRule>
  </conditionalFormatting>
  <conditionalFormatting sqref="I28:Q28">
    <cfRule type="dataBar" priority="59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{92DB66C5-E8DA-42A2-B042-0FF67C3A1C3F}</x14:id>
        </ext>
      </extLst>
    </cfRule>
  </conditionalFormatting>
  <conditionalFormatting sqref="I31:Q31">
    <cfRule type="dataBar" priority="58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{67E245B3-3C5F-4CD2-9DC3-2D85A41DFB05}</x14:id>
        </ext>
      </extLst>
    </cfRule>
  </conditionalFormatting>
  <conditionalFormatting sqref="I34:Q34">
    <cfRule type="dataBar" priority="57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{1E1D6C44-E62D-4855-BB22-C72ACEF1EE5F}</x14:id>
        </ext>
      </extLst>
    </cfRule>
  </conditionalFormatting>
  <conditionalFormatting sqref="I37:Q37">
    <cfRule type="dataBar" priority="5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{3E70681C-3F87-41AB-8787-7A67FECA4AB1}</x14:id>
        </ext>
      </extLst>
    </cfRule>
  </conditionalFormatting>
  <conditionalFormatting sqref="I40:Q40">
    <cfRule type="dataBar" priority="55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{2B8B08A9-83AB-45C3-A89C-4EFED8617070}</x14:id>
        </ext>
      </extLst>
    </cfRule>
  </conditionalFormatting>
  <conditionalFormatting sqref="I43:Q43">
    <cfRule type="dataBar" priority="54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{5DB68E9F-D747-4FED-8F7E-E4F9AF75E0AB}</x14:id>
        </ext>
      </extLst>
    </cfRule>
  </conditionalFormatting>
  <conditionalFormatting sqref="I46:Q46">
    <cfRule type="dataBar" priority="53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{DFA81670-4D81-490F-9675-CE89B357213D}</x14:id>
        </ext>
      </extLst>
    </cfRule>
  </conditionalFormatting>
  <conditionalFormatting sqref="I49:Q49">
    <cfRule type="dataBar" priority="52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{A0B706D7-F166-4F1D-B4D4-EFCFFDD6129A}</x14:id>
        </ext>
      </extLst>
    </cfRule>
  </conditionalFormatting>
  <conditionalFormatting sqref="K7:Q7">
    <cfRule type="dataBar" priority="66">
      <dataBar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{A293D12D-1C62-4E78-8911-241E6EF8A7F3}</x14:id>
        </ext>
      </extLs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59487B-1D35-4CE6-A35B-376ACE361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</xm:sqref>
        </x14:conditionalFormatting>
        <x14:conditionalFormatting xmlns:xm="http://schemas.microsoft.com/office/excel/2006/main">
          <x14:cfRule type="dataBar" id="{BF283348-00FC-4D87-AAF5-8CB1E1676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</xm:sqref>
        </x14:conditionalFormatting>
        <x14:conditionalFormatting xmlns:xm="http://schemas.microsoft.com/office/excel/2006/main">
          <x14:cfRule type="dataBar" id="{D3867DE9-7F5D-46AC-B6C5-51ADC4BC3D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D379506A-8DB9-4711-97E8-CFABDEA6FD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4D138130-F89D-46E2-8F5A-CF0BEFE2C7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</xm:sqref>
        </x14:conditionalFormatting>
        <x14:conditionalFormatting xmlns:xm="http://schemas.microsoft.com/office/excel/2006/main">
          <x14:cfRule type="dataBar" id="{6B518766-8478-479E-81B5-EAE50DCF58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H25</xm:sqref>
        </x14:conditionalFormatting>
        <x14:conditionalFormatting xmlns:xm="http://schemas.microsoft.com/office/excel/2006/main">
          <x14:cfRule type="dataBar" id="{591B57BA-8FA7-48AA-97B6-0D3D482067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</xm:sqref>
        </x14:conditionalFormatting>
        <x14:conditionalFormatting xmlns:xm="http://schemas.microsoft.com/office/excel/2006/main">
          <x14:cfRule type="dataBar" id="{C9B43977-3402-4188-BA4B-9AA244F010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H31</xm:sqref>
        </x14:conditionalFormatting>
        <x14:conditionalFormatting xmlns:xm="http://schemas.microsoft.com/office/excel/2006/main">
          <x14:cfRule type="dataBar" id="{7D6AC2A8-5594-4135-974A-AAEED91521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H34</xm:sqref>
        </x14:conditionalFormatting>
        <x14:conditionalFormatting xmlns:xm="http://schemas.microsoft.com/office/excel/2006/main">
          <x14:cfRule type="dataBar" id="{566801B4-131B-4BA9-95C4-7905C06EA5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</xm:sqref>
        </x14:conditionalFormatting>
        <x14:conditionalFormatting xmlns:xm="http://schemas.microsoft.com/office/excel/2006/main">
          <x14:cfRule type="dataBar" id="{CEFFB82D-CBCE-416E-B57E-2F8B65393B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</xm:sqref>
        </x14:conditionalFormatting>
        <x14:conditionalFormatting xmlns:xm="http://schemas.microsoft.com/office/excel/2006/main">
          <x14:cfRule type="dataBar" id="{AA559770-E6A7-476A-A2E3-4C99D8B431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H43</xm:sqref>
        </x14:conditionalFormatting>
        <x14:conditionalFormatting xmlns:xm="http://schemas.microsoft.com/office/excel/2006/main">
          <x14:cfRule type="dataBar" id="{02E60300-58C8-4376-9EAD-5FB8F0D193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H46</xm:sqref>
        </x14:conditionalFormatting>
        <x14:conditionalFormatting xmlns:xm="http://schemas.microsoft.com/office/excel/2006/main">
          <x14:cfRule type="dataBar" id="{E32C5C19-44F6-46E2-9D3D-E3E4250737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H49</xm:sqref>
        </x14:conditionalFormatting>
        <x14:conditionalFormatting xmlns:xm="http://schemas.microsoft.com/office/excel/2006/main">
          <x14:cfRule type="dataBar" id="{50ACC495-C17E-4AAB-ACD8-F1EAB6DF3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H7:J7</xm:sqref>
        </x14:conditionalFormatting>
        <x14:conditionalFormatting xmlns:xm="http://schemas.microsoft.com/office/excel/2006/main">
          <x14:cfRule type="dataBar" id="{648D909D-9DD1-48AE-8E0A-007330AAF4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I10:Q10</xm:sqref>
        </x14:conditionalFormatting>
        <x14:conditionalFormatting xmlns:xm="http://schemas.microsoft.com/office/excel/2006/main">
          <x14:cfRule type="dataBar" id="{47327079-EF00-494B-B605-CDC20027AC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I13:Q13</xm:sqref>
        </x14:conditionalFormatting>
        <x14:conditionalFormatting xmlns:xm="http://schemas.microsoft.com/office/excel/2006/main">
          <x14:cfRule type="dataBar" id="{75919AE1-1E94-4044-AD56-8B68F0E824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I16:Q16</xm:sqref>
        </x14:conditionalFormatting>
        <x14:conditionalFormatting xmlns:xm="http://schemas.microsoft.com/office/excel/2006/main">
          <x14:cfRule type="dataBar" id="{866DD48C-BF65-43BD-AF8F-26572B52A3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I19:Q19</xm:sqref>
        </x14:conditionalFormatting>
        <x14:conditionalFormatting xmlns:xm="http://schemas.microsoft.com/office/excel/2006/main">
          <x14:cfRule type="dataBar" id="{C8A8EDCD-9BEB-449A-815C-CFEC23AA44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I22:Q22</xm:sqref>
        </x14:conditionalFormatting>
        <x14:conditionalFormatting xmlns:xm="http://schemas.microsoft.com/office/excel/2006/main">
          <x14:cfRule type="dataBar" id="{CD3DA2F1-3EAC-4E98-9E2A-15FBDA23C9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I25:Q25</xm:sqref>
        </x14:conditionalFormatting>
        <x14:conditionalFormatting xmlns:xm="http://schemas.microsoft.com/office/excel/2006/main">
          <x14:cfRule type="dataBar" id="{92DB66C5-E8DA-42A2-B042-0FF67C3A1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I28:Q28</xm:sqref>
        </x14:conditionalFormatting>
        <x14:conditionalFormatting xmlns:xm="http://schemas.microsoft.com/office/excel/2006/main">
          <x14:cfRule type="dataBar" id="{67E245B3-3C5F-4CD2-9DC3-2D85A41DF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I31:Q31</xm:sqref>
        </x14:conditionalFormatting>
        <x14:conditionalFormatting xmlns:xm="http://schemas.microsoft.com/office/excel/2006/main">
          <x14:cfRule type="dataBar" id="{1E1D6C44-E62D-4855-BB22-C72ACEF1E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I34:Q34</xm:sqref>
        </x14:conditionalFormatting>
        <x14:conditionalFormatting xmlns:xm="http://schemas.microsoft.com/office/excel/2006/main">
          <x14:cfRule type="dataBar" id="{3E70681C-3F87-41AB-8787-7A67FECA4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I37:Q37</xm:sqref>
        </x14:conditionalFormatting>
        <x14:conditionalFormatting xmlns:xm="http://schemas.microsoft.com/office/excel/2006/main">
          <x14:cfRule type="dataBar" id="{2B8B08A9-83AB-45C3-A89C-4EFED8617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I40:Q40</xm:sqref>
        </x14:conditionalFormatting>
        <x14:conditionalFormatting xmlns:xm="http://schemas.microsoft.com/office/excel/2006/main">
          <x14:cfRule type="dataBar" id="{5DB68E9F-D747-4FED-8F7E-E4F9AF75E0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I43:Q43</xm:sqref>
        </x14:conditionalFormatting>
        <x14:conditionalFormatting xmlns:xm="http://schemas.microsoft.com/office/excel/2006/main">
          <x14:cfRule type="dataBar" id="{DFA81670-4D81-490F-9675-CE89B35721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I46:Q46</xm:sqref>
        </x14:conditionalFormatting>
        <x14:conditionalFormatting xmlns:xm="http://schemas.microsoft.com/office/excel/2006/main">
          <x14:cfRule type="dataBar" id="{A0B706D7-F166-4F1D-B4D4-EFCFFDD612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I49:Q49</xm:sqref>
        </x14:conditionalFormatting>
        <x14:conditionalFormatting xmlns:xm="http://schemas.microsoft.com/office/excel/2006/main">
          <x14:cfRule type="dataBar" id="{A293D12D-1C62-4E78-8911-241E6EF8A7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K7:Q7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55F8-F724-4756-80C7-123387BF8163}">
  <dimension ref="A1:G32"/>
  <sheetViews>
    <sheetView workbookViewId="0">
      <selection sqref="A1:G11"/>
    </sheetView>
  </sheetViews>
  <sheetFormatPr baseColWidth="10" defaultRowHeight="15" x14ac:dyDescent="0.25"/>
  <cols>
    <col min="1" max="1" width="33" customWidth="1"/>
    <col min="2" max="7" width="18.7109375" customWidth="1"/>
  </cols>
  <sheetData>
    <row r="1" spans="1:7" x14ac:dyDescent="0.25">
      <c r="A1" s="346" t="e" vm="1">
        <v>#VALUE!</v>
      </c>
      <c r="B1" s="345">
        <v>2026</v>
      </c>
      <c r="C1" s="345"/>
      <c r="D1" s="345"/>
      <c r="E1" s="345"/>
      <c r="F1" s="345"/>
      <c r="G1" s="345"/>
    </row>
    <row r="2" spans="1:7" x14ac:dyDescent="0.25">
      <c r="A2" s="346"/>
      <c r="B2" s="345"/>
      <c r="C2" s="345"/>
      <c r="D2" s="345"/>
      <c r="E2" s="345"/>
      <c r="F2" s="345"/>
      <c r="G2" s="345"/>
    </row>
    <row r="3" spans="1:7" ht="20.25" customHeight="1" thickBot="1" x14ac:dyDescent="0.3">
      <c r="A3" s="347"/>
      <c r="B3" s="330" t="s">
        <v>47</v>
      </c>
      <c r="C3" s="331" t="s">
        <v>48</v>
      </c>
      <c r="D3" s="332" t="s">
        <v>49</v>
      </c>
      <c r="E3" s="333" t="s">
        <v>50</v>
      </c>
      <c r="F3" s="334" t="s">
        <v>51</v>
      </c>
      <c r="G3" s="335" t="s">
        <v>52</v>
      </c>
    </row>
    <row r="4" spans="1:7" ht="15.75" x14ac:dyDescent="0.25">
      <c r="A4" s="177" t="s">
        <v>35</v>
      </c>
      <c r="B4" s="330">
        <f>'AINAY-LE-CHATEAU'!B6</f>
        <v>9</v>
      </c>
      <c r="C4" s="331">
        <f>BOUZAIS!B6</f>
        <v>9</v>
      </c>
      <c r="D4" s="332">
        <f>VELLES!B6</f>
        <v>6</v>
      </c>
      <c r="E4" s="333">
        <f>SORGES!B6</f>
        <v>9</v>
      </c>
      <c r="F4" s="334">
        <f>'SAINT FERME'!B6</f>
        <v>5</v>
      </c>
      <c r="G4" s="335">
        <f>SUM(B4:F4)</f>
        <v>38</v>
      </c>
    </row>
    <row r="5" spans="1:7" ht="16.5" thickBot="1" x14ac:dyDescent="0.3">
      <c r="A5" s="156" t="s">
        <v>3</v>
      </c>
      <c r="B5" s="337">
        <f>B4</f>
        <v>9</v>
      </c>
      <c r="C5" s="338">
        <f>C4</f>
        <v>9</v>
      </c>
      <c r="D5" s="339">
        <f>D4</f>
        <v>6</v>
      </c>
      <c r="E5" s="340">
        <f>E4</f>
        <v>9</v>
      </c>
      <c r="F5" s="341">
        <f>F4</f>
        <v>5</v>
      </c>
      <c r="G5" s="336">
        <f>SUM(B5:F5)</f>
        <v>38</v>
      </c>
    </row>
    <row r="6" spans="1:7" ht="16.5" thickTop="1" x14ac:dyDescent="0.25">
      <c r="A6" s="328" t="s">
        <v>36</v>
      </c>
      <c r="B6" s="330">
        <f>'AINAY-LE-CHATEAU'!B9</f>
        <v>10</v>
      </c>
      <c r="C6" s="331">
        <f>BOUZAIS!B9</f>
        <v>12</v>
      </c>
      <c r="D6" s="332">
        <f>VELLES!B9</f>
        <v>18</v>
      </c>
      <c r="E6" s="333">
        <f>SORGES!B9</f>
        <v>31</v>
      </c>
      <c r="F6" s="334">
        <f>'SAINT FERME'!B9</f>
        <v>22</v>
      </c>
      <c r="G6" s="335">
        <f>SUM(B6:F6)</f>
        <v>93</v>
      </c>
    </row>
    <row r="7" spans="1:7" ht="16.5" thickBot="1" x14ac:dyDescent="0.3">
      <c r="A7" s="156" t="s">
        <v>3</v>
      </c>
      <c r="B7" s="337">
        <f>B5+B6</f>
        <v>19</v>
      </c>
      <c r="C7" s="338">
        <f>C5+C6</f>
        <v>21</v>
      </c>
      <c r="D7" s="339">
        <f>D5+D6</f>
        <v>24</v>
      </c>
      <c r="E7" s="340">
        <f>E5+E6</f>
        <v>40</v>
      </c>
      <c r="F7" s="341">
        <f>F6+F5</f>
        <v>27</v>
      </c>
      <c r="G7" s="336">
        <f>G5+G6</f>
        <v>131</v>
      </c>
    </row>
    <row r="8" spans="1:7" ht="16.5" thickTop="1" x14ac:dyDescent="0.25">
      <c r="A8" s="328" t="s">
        <v>37</v>
      </c>
      <c r="B8" s="330">
        <f>'AINAY-LE-CHATEAU'!B12</f>
        <v>23</v>
      </c>
      <c r="C8" s="331">
        <f>BOUZAIS!B12</f>
        <v>33</v>
      </c>
      <c r="D8" s="332">
        <f>VELLES!B12</f>
        <v>26</v>
      </c>
      <c r="E8" s="333">
        <f>SORGES!B12</f>
        <v>36</v>
      </c>
      <c r="F8" s="334">
        <f>'SAINT FERME'!B12</f>
        <v>25</v>
      </c>
      <c r="G8" s="335">
        <f>SUM(B8:F8)</f>
        <v>143</v>
      </c>
    </row>
    <row r="9" spans="1:7" ht="16.5" thickBot="1" x14ac:dyDescent="0.3">
      <c r="A9" s="156" t="s">
        <v>3</v>
      </c>
      <c r="B9" s="337">
        <f>B7+B8</f>
        <v>42</v>
      </c>
      <c r="C9" s="338">
        <f>C7+C8</f>
        <v>54</v>
      </c>
      <c r="D9" s="339">
        <f>D7+D8</f>
        <v>50</v>
      </c>
      <c r="E9" s="340">
        <f>E7+E8</f>
        <v>76</v>
      </c>
      <c r="F9" s="341">
        <f>F8+F7</f>
        <v>52</v>
      </c>
      <c r="G9" s="336">
        <f>G7+G8</f>
        <v>274</v>
      </c>
    </row>
    <row r="10" spans="1:7" ht="16.5" thickTop="1" x14ac:dyDescent="0.25">
      <c r="A10" s="328" t="s">
        <v>8</v>
      </c>
      <c r="B10" s="330">
        <f>'AINAY-LE-CHATEAU'!B15</f>
        <v>17</v>
      </c>
      <c r="C10" s="331">
        <f>BOUZAIS!B15</f>
        <v>37</v>
      </c>
      <c r="D10" s="332">
        <f>VELLES!B15</f>
        <v>28</v>
      </c>
      <c r="E10" s="333">
        <f>SORGES!B15</f>
        <v>52</v>
      </c>
      <c r="F10" s="334">
        <f>'SAINT FERME'!B15</f>
        <v>40</v>
      </c>
      <c r="G10" s="335">
        <f>SUM(B10:F10)</f>
        <v>174</v>
      </c>
    </row>
    <row r="11" spans="1:7" ht="16.5" thickBot="1" x14ac:dyDescent="0.3">
      <c r="A11" s="156" t="s">
        <v>3</v>
      </c>
      <c r="B11" s="337">
        <f>B9+B10</f>
        <v>59</v>
      </c>
      <c r="C11" s="338">
        <f>C9+C10</f>
        <v>91</v>
      </c>
      <c r="D11" s="339">
        <f>D9+D10</f>
        <v>78</v>
      </c>
      <c r="E11" s="340">
        <f>E9+E10</f>
        <v>128</v>
      </c>
      <c r="F11" s="341">
        <f>F10+F9</f>
        <v>92</v>
      </c>
      <c r="G11" s="336">
        <f>G9+G10</f>
        <v>448</v>
      </c>
    </row>
    <row r="12" spans="1:7" ht="16.5" thickTop="1" x14ac:dyDescent="0.25">
      <c r="A12" s="328" t="s">
        <v>38</v>
      </c>
      <c r="B12" s="330"/>
      <c r="C12" s="331"/>
      <c r="D12" s="332"/>
      <c r="E12" s="333"/>
      <c r="F12" s="334"/>
      <c r="G12" s="335"/>
    </row>
    <row r="13" spans="1:7" ht="16.5" thickBot="1" x14ac:dyDescent="0.3">
      <c r="A13" s="156" t="s">
        <v>3</v>
      </c>
      <c r="B13" s="330"/>
      <c r="C13" s="331"/>
      <c r="D13" s="332"/>
      <c r="E13" s="333"/>
      <c r="F13" s="334"/>
      <c r="G13" s="335"/>
    </row>
    <row r="14" spans="1:7" ht="16.5" thickTop="1" x14ac:dyDescent="0.25">
      <c r="A14" s="328" t="s">
        <v>39</v>
      </c>
      <c r="B14" s="330"/>
      <c r="C14" s="331"/>
      <c r="D14" s="332"/>
      <c r="E14" s="333"/>
      <c r="F14" s="334"/>
      <c r="G14" s="335"/>
    </row>
    <row r="15" spans="1:7" ht="16.5" thickBot="1" x14ac:dyDescent="0.3">
      <c r="A15" s="156" t="s">
        <v>3</v>
      </c>
      <c r="B15" s="330"/>
      <c r="C15" s="331"/>
      <c r="D15" s="332"/>
      <c r="E15" s="333"/>
      <c r="F15" s="334"/>
      <c r="G15" s="335"/>
    </row>
    <row r="16" spans="1:7" ht="16.5" thickTop="1" x14ac:dyDescent="0.25">
      <c r="A16" s="328" t="s">
        <v>40</v>
      </c>
      <c r="B16" s="330"/>
      <c r="C16" s="331"/>
      <c r="D16" s="332"/>
      <c r="E16" s="333"/>
      <c r="F16" s="334"/>
      <c r="G16" s="335"/>
    </row>
    <row r="17" spans="1:7" ht="16.5" thickBot="1" x14ac:dyDescent="0.3">
      <c r="A17" s="156" t="s">
        <v>3</v>
      </c>
      <c r="B17" s="330"/>
      <c r="C17" s="331"/>
      <c r="D17" s="332"/>
      <c r="E17" s="333"/>
      <c r="F17" s="334"/>
      <c r="G17" s="335"/>
    </row>
    <row r="18" spans="1:7" ht="16.5" thickTop="1" x14ac:dyDescent="0.25">
      <c r="A18" s="328" t="s">
        <v>41</v>
      </c>
      <c r="B18" s="330"/>
      <c r="C18" s="331"/>
      <c r="D18" s="332"/>
      <c r="E18" s="333"/>
      <c r="F18" s="334"/>
      <c r="G18" s="335"/>
    </row>
    <row r="19" spans="1:7" ht="16.5" thickBot="1" x14ac:dyDescent="0.3">
      <c r="A19" s="156" t="s">
        <v>3</v>
      </c>
      <c r="B19" s="330"/>
      <c r="C19" s="331"/>
      <c r="D19" s="332"/>
      <c r="E19" s="333"/>
      <c r="F19" s="334"/>
      <c r="G19" s="335"/>
    </row>
    <row r="20" spans="1:7" ht="16.5" thickTop="1" x14ac:dyDescent="0.25">
      <c r="A20" s="328" t="s">
        <v>42</v>
      </c>
      <c r="B20" s="330"/>
      <c r="C20" s="331"/>
      <c r="D20" s="332"/>
      <c r="E20" s="333"/>
      <c r="F20" s="334"/>
      <c r="G20" s="335"/>
    </row>
    <row r="21" spans="1:7" ht="16.5" thickBot="1" x14ac:dyDescent="0.3">
      <c r="A21" s="156" t="s">
        <v>3</v>
      </c>
      <c r="B21" s="330"/>
      <c r="C21" s="331"/>
      <c r="D21" s="332"/>
      <c r="E21" s="333"/>
      <c r="F21" s="334"/>
      <c r="G21" s="335"/>
    </row>
    <row r="22" spans="1:7" ht="16.5" thickTop="1" x14ac:dyDescent="0.25">
      <c r="A22" s="328" t="s">
        <v>43</v>
      </c>
      <c r="B22" s="330"/>
      <c r="C22" s="331"/>
      <c r="D22" s="332"/>
      <c r="E22" s="333"/>
      <c r="F22" s="334"/>
      <c r="G22" s="335"/>
    </row>
    <row r="23" spans="1:7" ht="16.5" thickBot="1" x14ac:dyDescent="0.3">
      <c r="A23" s="156" t="s">
        <v>3</v>
      </c>
      <c r="B23" s="330"/>
      <c r="C23" s="331"/>
      <c r="D23" s="332"/>
      <c r="E23" s="333"/>
      <c r="F23" s="334"/>
      <c r="G23" s="335"/>
    </row>
    <row r="24" spans="1:7" ht="16.5" thickTop="1" x14ac:dyDescent="0.25">
      <c r="A24" s="328" t="s">
        <v>44</v>
      </c>
      <c r="B24" s="330"/>
      <c r="C24" s="331"/>
      <c r="D24" s="332"/>
      <c r="E24" s="333"/>
      <c r="F24" s="334"/>
      <c r="G24" s="335"/>
    </row>
    <row r="25" spans="1:7" ht="16.5" thickBot="1" x14ac:dyDescent="0.3">
      <c r="A25" s="156" t="s">
        <v>3</v>
      </c>
      <c r="B25" s="330"/>
      <c r="C25" s="331"/>
      <c r="D25" s="332"/>
      <c r="E25" s="333"/>
      <c r="F25" s="334"/>
      <c r="G25" s="335"/>
    </row>
    <row r="26" spans="1:7" ht="16.5" thickTop="1" x14ac:dyDescent="0.25">
      <c r="A26" s="328" t="s">
        <v>45</v>
      </c>
      <c r="B26" s="330"/>
      <c r="C26" s="331"/>
      <c r="D26" s="332"/>
      <c r="E26" s="333"/>
      <c r="F26" s="334"/>
      <c r="G26" s="335"/>
    </row>
    <row r="27" spans="1:7" ht="16.5" thickBot="1" x14ac:dyDescent="0.3">
      <c r="A27" s="156" t="s">
        <v>3</v>
      </c>
      <c r="B27" s="330"/>
      <c r="C27" s="331"/>
      <c r="D27" s="332"/>
      <c r="E27" s="333"/>
      <c r="F27" s="334"/>
      <c r="G27" s="335"/>
    </row>
    <row r="28" spans="1:7" ht="16.5" thickTop="1" x14ac:dyDescent="0.25">
      <c r="A28" s="328" t="s">
        <v>46</v>
      </c>
      <c r="B28" s="330"/>
      <c r="C28" s="331"/>
      <c r="D28" s="332"/>
      <c r="E28" s="333"/>
      <c r="F28" s="334"/>
      <c r="G28" s="335"/>
    </row>
    <row r="29" spans="1:7" ht="16.5" thickBot="1" x14ac:dyDescent="0.3">
      <c r="A29" s="156" t="s">
        <v>3</v>
      </c>
      <c r="B29" s="330"/>
      <c r="C29" s="331"/>
      <c r="D29" s="332"/>
      <c r="E29" s="333"/>
      <c r="F29" s="334"/>
      <c r="G29" s="335"/>
    </row>
    <row r="30" spans="1:7" ht="16.5" thickTop="1" x14ac:dyDescent="0.25">
      <c r="A30" s="328" t="s">
        <v>18</v>
      </c>
      <c r="B30" s="330"/>
      <c r="C30" s="331"/>
      <c r="D30" s="332"/>
      <c r="E30" s="333"/>
      <c r="F30" s="334"/>
      <c r="G30" s="335"/>
    </row>
    <row r="31" spans="1:7" ht="16.5" thickBot="1" x14ac:dyDescent="0.3">
      <c r="A31" s="156" t="s">
        <v>3</v>
      </c>
      <c r="B31" s="330"/>
      <c r="C31" s="331"/>
      <c r="D31" s="332"/>
      <c r="E31" s="333"/>
      <c r="F31" s="334"/>
      <c r="G31" s="335"/>
    </row>
    <row r="32" spans="1:7" ht="17.25" thickTop="1" thickBot="1" x14ac:dyDescent="0.3">
      <c r="A32" s="329" t="s">
        <v>34</v>
      </c>
      <c r="B32" s="330"/>
      <c r="C32" s="331"/>
      <c r="D32" s="332"/>
      <c r="E32" s="333"/>
      <c r="F32" s="334"/>
      <c r="G32" s="335"/>
    </row>
  </sheetData>
  <mergeCells count="2">
    <mergeCell ref="B1:G2"/>
    <mergeCell ref="A1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AINAY-LE-CHATEAU</vt:lpstr>
      <vt:lpstr>BOUZAIS</vt:lpstr>
      <vt:lpstr>VELLES</vt:lpstr>
      <vt:lpstr>SORGES</vt:lpstr>
      <vt:lpstr>SAINT FERME</vt:lpstr>
      <vt:lpstr>LES 5 REFUGES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Philippe Enjolras</cp:lastModifiedBy>
  <cp:lastPrinted>2023-12-12T08:01:30Z</cp:lastPrinted>
  <dcterms:created xsi:type="dcterms:W3CDTF">2014-04-28T12:30:21Z</dcterms:created>
  <dcterms:modified xsi:type="dcterms:W3CDTF">2026-06-21T15:58:50Z</dcterms:modified>
</cp:coreProperties>
</file>